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ml.chartshapes+xml"/>
  <Override PartName="/xl/drawings/drawing19.xml" ContentType="application/vnd.openxmlformats-officedocument.drawingml.chartshap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17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ml.chartshapes+xml"/>
  <Override PartName="/xl/drawings/drawing15.xml" ContentType="application/vnd.openxmlformats-officedocument.drawingml.chartshapes+xml"/>
  <Override PartName="/xl/charts/chart29.xml" ContentType="application/vnd.openxmlformats-officedocument.drawingml.chart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charts/chart18.xml" ContentType="application/vnd.openxmlformats-officedocument.drawingml.chart+xml"/>
  <Override PartName="/xl/drawings/drawing22.xml" ContentType="application/vnd.openxmlformats-officedocument.drawing+xml"/>
  <Override PartName="/xl/charts/chart27.xml" ContentType="application/vnd.openxmlformats-officedocument.drawingml.chart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ml.chartshapes+xml"/>
  <Override PartName="/xl/charts/chart16.xml" ContentType="application/vnd.openxmlformats-officedocument.drawingml.chart+xml"/>
  <Override PartName="/xl/drawings/drawing20.xml" ContentType="application/vnd.openxmlformats-officedocument.drawingml.chartshapes+xml"/>
  <Override PartName="/xl/charts/chart25.xml" ContentType="application/vnd.openxmlformats-officedocument.drawingml.chart+xml"/>
  <Override PartName="/xl/charts/chart34.xml" ContentType="application/vnd.openxmlformats-officedocument.drawingml.chart+xml"/>
  <Override PartName="/xl/sharedStrings.xml" ContentType="application/vnd.openxmlformats-officedocument.spreadsheetml.sharedStrings+xml"/>
  <Override PartName="/xl/drawings/drawing10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10.xml" ContentType="application/vnd.openxmlformats-officedocument.drawingml.chart+xml"/>
  <Override PartName="/xl/worksheets/sheet14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18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ml.chartshapes+xml"/>
  <Override PartName="/xl/charts/chart19.xml" ContentType="application/vnd.openxmlformats-officedocument.drawingml.chart+xml"/>
  <Override PartName="/xl/charts/chart28.xml" ContentType="application/vnd.openxmlformats-officedocument.drawingml.chart+xml"/>
  <Override PartName="/xl/drawings/drawing23.xml" ContentType="application/vnd.openxmlformats-officedocument.drawing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2.xml" ContentType="application/vnd.openxmlformats-officedocument.drawingml.chartshapes+xml"/>
  <Override PartName="/xl/charts/chart17.xml" ContentType="application/vnd.openxmlformats-officedocument.drawingml.chart+xml"/>
  <Override PartName="/xl/drawings/drawing21.xml" ContentType="application/vnd.openxmlformats-officedocument.drawing+xml"/>
  <Override PartName="/xl/charts/chart26.xml" ContentType="application/vnd.openxmlformats-officedocument.drawingml.chart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autoCompressPictures="0"/>
  <bookViews>
    <workbookView xWindow="960" yWindow="0" windowWidth="16220" windowHeight="12220" tabRatio="843"/>
  </bookViews>
  <sheets>
    <sheet name="info" sheetId="88" r:id="rId1"/>
    <sheet name="sources" sheetId="87" r:id="rId2"/>
    <sheet name="Fluid (original units) sorted" sheetId="65" r:id="rId3"/>
    <sheet name="Fluid (molkg) " sheetId="66" r:id="rId4"/>
    <sheet name="MeqKg" sheetId="67" r:id="rId5"/>
    <sheet name="Na-Cl" sheetId="75" r:id="rId6"/>
    <sheet name="B-Cl" sheetId="76" r:id="rId7"/>
    <sheet name="SiO2-B-Cl" sheetId="77" r:id="rId8"/>
    <sheet name="B-As" sheetId="78" r:id="rId9"/>
    <sheet name="SO4-Ca-HCO3" sheetId="79" r:id="rId10"/>
    <sheet name="Na-Ca" sheetId="80" r:id="rId11"/>
    <sheet name="shoeller-thermal" sheetId="84" r:id="rId12"/>
    <sheet name="shoeller-cold-wells" sheetId="85" r:id="rId13"/>
    <sheet name="shoeller-alkali-lakes" sheetId="86" r:id="rId14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5" i="66"/>
  <c r="O410"/>
  <c r="N410"/>
  <c r="O409"/>
  <c r="N409"/>
  <c r="O408"/>
  <c r="N408"/>
  <c r="O407"/>
  <c r="N407"/>
  <c r="O406"/>
  <c r="N406"/>
  <c r="O405"/>
  <c r="N405"/>
  <c r="O404"/>
  <c r="N404"/>
  <c r="O403"/>
  <c r="N403"/>
  <c r="O402"/>
  <c r="N402"/>
  <c r="O401"/>
  <c r="N401"/>
  <c r="O400"/>
  <c r="N400"/>
  <c r="O399"/>
  <c r="N399"/>
  <c r="O398"/>
  <c r="N398"/>
  <c r="O397"/>
  <c r="N397"/>
  <c r="O396"/>
  <c r="N396"/>
  <c r="O395"/>
  <c r="N395"/>
  <c r="O394"/>
  <c r="N394"/>
  <c r="O393"/>
  <c r="N393"/>
  <c r="O392"/>
  <c r="N392"/>
  <c r="O391"/>
  <c r="N391"/>
  <c r="O390"/>
  <c r="N390"/>
  <c r="O389"/>
  <c r="N389"/>
  <c r="O388"/>
  <c r="N388"/>
  <c r="O387"/>
  <c r="N387"/>
  <c r="O386"/>
  <c r="N386"/>
  <c r="O385"/>
  <c r="N385"/>
  <c r="O384"/>
  <c r="N384"/>
  <c r="O383"/>
  <c r="N383"/>
  <c r="O382"/>
  <c r="N382"/>
  <c r="O381"/>
  <c r="N381"/>
  <c r="O380"/>
  <c r="N380"/>
  <c r="O379"/>
  <c r="N379"/>
  <c r="O378"/>
  <c r="N378"/>
  <c r="O377"/>
  <c r="N377"/>
  <c r="O376"/>
  <c r="N376"/>
  <c r="O375"/>
  <c r="N375"/>
  <c r="O374"/>
  <c r="N374"/>
  <c r="O373"/>
  <c r="N373"/>
  <c r="O372"/>
  <c r="N372"/>
  <c r="O371"/>
  <c r="N371"/>
  <c r="O370"/>
  <c r="N370"/>
  <c r="O369"/>
  <c r="N369"/>
  <c r="O368"/>
  <c r="N368"/>
  <c r="O367"/>
  <c r="N367"/>
  <c r="O366"/>
  <c r="N366"/>
  <c r="O365"/>
  <c r="N365"/>
  <c r="O364"/>
  <c r="N364"/>
  <c r="O363"/>
  <c r="N363"/>
  <c r="O362"/>
  <c r="N362"/>
  <c r="O361"/>
  <c r="N361"/>
  <c r="O360"/>
  <c r="N360"/>
  <c r="O359"/>
  <c r="N359"/>
  <c r="O358"/>
  <c r="N358"/>
  <c r="O357"/>
  <c r="N357"/>
  <c r="O356"/>
  <c r="N356"/>
  <c r="O355"/>
  <c r="N355"/>
  <c r="O354"/>
  <c r="N354"/>
  <c r="O353"/>
  <c r="N353"/>
  <c r="O352"/>
  <c r="N352"/>
  <c r="O351"/>
  <c r="N351"/>
  <c r="O350"/>
  <c r="N350"/>
  <c r="O349"/>
  <c r="N349"/>
  <c r="O348"/>
  <c r="N348"/>
  <c r="O347"/>
  <c r="N347"/>
  <c r="O346"/>
  <c r="N346"/>
  <c r="O345"/>
  <c r="N345"/>
  <c r="O344"/>
  <c r="N344"/>
  <c r="O343"/>
  <c r="N343"/>
  <c r="O342"/>
  <c r="N342"/>
  <c r="O341"/>
  <c r="N341"/>
  <c r="O340"/>
  <c r="N340"/>
  <c r="O339"/>
  <c r="N339"/>
  <c r="O338"/>
  <c r="N338"/>
  <c r="O337"/>
  <c r="N337"/>
  <c r="O336"/>
  <c r="N336"/>
  <c r="O335"/>
  <c r="N335"/>
  <c r="O334"/>
  <c r="N334"/>
  <c r="O333"/>
  <c r="N333"/>
  <c r="O332"/>
  <c r="N332"/>
  <c r="O331"/>
  <c r="N331"/>
  <c r="O330"/>
  <c r="N330"/>
  <c r="O329"/>
  <c r="N329"/>
  <c r="O328"/>
  <c r="N328"/>
  <c r="O327"/>
  <c r="N327"/>
  <c r="O326"/>
  <c r="N326"/>
  <c r="O325"/>
  <c r="N325"/>
  <c r="O324"/>
  <c r="N324"/>
  <c r="O323"/>
  <c r="N323"/>
  <c r="O322"/>
  <c r="N322"/>
  <c r="O321"/>
  <c r="N321"/>
  <c r="O320"/>
  <c r="N320"/>
  <c r="O319"/>
  <c r="N319"/>
  <c r="O318"/>
  <c r="N318"/>
  <c r="O317"/>
  <c r="N317"/>
  <c r="O316"/>
  <c r="N316"/>
  <c r="O315"/>
  <c r="N315"/>
  <c r="O314"/>
  <c r="N314"/>
  <c r="O313"/>
  <c r="N313"/>
  <c r="O312"/>
  <c r="N312"/>
  <c r="O311"/>
  <c r="N311"/>
  <c r="O310"/>
  <c r="N310"/>
  <c r="O309"/>
  <c r="N309"/>
  <c r="O308"/>
  <c r="N308"/>
  <c r="O307"/>
  <c r="N307"/>
  <c r="O306"/>
  <c r="N306"/>
  <c r="O305"/>
  <c r="N305"/>
  <c r="O304"/>
  <c r="N304"/>
  <c r="O303"/>
  <c r="N303"/>
  <c r="O302"/>
  <c r="N302"/>
  <c r="O301"/>
  <c r="N301"/>
  <c r="O300"/>
  <c r="N300"/>
  <c r="O299"/>
  <c r="N299"/>
  <c r="O298"/>
  <c r="N298"/>
  <c r="O297"/>
  <c r="N297"/>
  <c r="O296"/>
  <c r="N296"/>
  <c r="O295"/>
  <c r="N295"/>
  <c r="O294"/>
  <c r="N294"/>
  <c r="O293"/>
  <c r="N293"/>
  <c r="O292"/>
  <c r="N292"/>
  <c r="O291"/>
  <c r="N291"/>
  <c r="O290"/>
  <c r="N290"/>
  <c r="O289"/>
  <c r="N289"/>
  <c r="O288"/>
  <c r="N288"/>
  <c r="O287"/>
  <c r="N287"/>
  <c r="O286"/>
  <c r="N286"/>
  <c r="O285"/>
  <c r="N285"/>
  <c r="O284"/>
  <c r="N284"/>
  <c r="O283"/>
  <c r="N283"/>
  <c r="O282"/>
  <c r="N282"/>
  <c r="O281"/>
  <c r="N281"/>
  <c r="O280"/>
  <c r="N280"/>
  <c r="O279"/>
  <c r="N279"/>
  <c r="O278"/>
  <c r="N278"/>
  <c r="O277"/>
  <c r="N277"/>
  <c r="O276"/>
  <c r="N276"/>
  <c r="O275"/>
  <c r="N275"/>
  <c r="O274"/>
  <c r="N274"/>
  <c r="O273"/>
  <c r="N273"/>
  <c r="O272"/>
  <c r="N272"/>
  <c r="O271"/>
  <c r="N271"/>
  <c r="O270"/>
  <c r="N270"/>
  <c r="O269"/>
  <c r="N269"/>
  <c r="O268"/>
  <c r="N268"/>
  <c r="O267"/>
  <c r="N267"/>
  <c r="O266"/>
  <c r="N266"/>
  <c r="O265"/>
  <c r="N265"/>
  <c r="O264"/>
  <c r="N264"/>
  <c r="O263"/>
  <c r="N263"/>
  <c r="O262"/>
  <c r="N262"/>
  <c r="O261"/>
  <c r="N261"/>
  <c r="O260"/>
  <c r="N260"/>
  <c r="O259"/>
  <c r="N259"/>
  <c r="O258"/>
  <c r="N258"/>
  <c r="O257"/>
  <c r="N257"/>
  <c r="O256"/>
  <c r="N256"/>
  <c r="O255"/>
  <c r="N255"/>
  <c r="O254"/>
  <c r="N254"/>
  <c r="O253"/>
  <c r="N253"/>
  <c r="O252"/>
  <c r="N252"/>
  <c r="O251"/>
  <c r="N251"/>
  <c r="O250"/>
  <c r="N250"/>
  <c r="O249"/>
  <c r="N249"/>
  <c r="O248"/>
  <c r="N248"/>
  <c r="O247"/>
  <c r="N247"/>
  <c r="O246"/>
  <c r="N246"/>
  <c r="O245"/>
  <c r="N245"/>
  <c r="O244"/>
  <c r="N244"/>
  <c r="O243"/>
  <c r="N243"/>
  <c r="O242"/>
  <c r="N242"/>
  <c r="O241"/>
  <c r="N241"/>
  <c r="O240"/>
  <c r="N240"/>
  <c r="O239"/>
  <c r="N239"/>
  <c r="O238"/>
  <c r="N238"/>
  <c r="O237"/>
  <c r="N237"/>
  <c r="O236"/>
  <c r="N236"/>
  <c r="O235"/>
  <c r="N235"/>
  <c r="O234"/>
  <c r="N234"/>
  <c r="O233"/>
  <c r="N233"/>
  <c r="O232"/>
  <c r="N232"/>
  <c r="O231"/>
  <c r="N231"/>
  <c r="O230"/>
  <c r="N230"/>
  <c r="O229"/>
  <c r="N229"/>
  <c r="O228"/>
  <c r="N228"/>
  <c r="O227"/>
  <c r="N227"/>
  <c r="O226"/>
  <c r="N226"/>
  <c r="O225"/>
  <c r="N225"/>
  <c r="O224"/>
  <c r="N224"/>
  <c r="O223"/>
  <c r="N223"/>
  <c r="O222"/>
  <c r="N222"/>
  <c r="O221"/>
  <c r="N221"/>
  <c r="O220"/>
  <c r="N220"/>
  <c r="O219"/>
  <c r="N219"/>
  <c r="O218"/>
  <c r="N218"/>
  <c r="O217"/>
  <c r="N217"/>
  <c r="O216"/>
  <c r="N216"/>
  <c r="O215"/>
  <c r="N215"/>
  <c r="O214"/>
  <c r="N214"/>
  <c r="O213"/>
  <c r="N213"/>
  <c r="O212"/>
  <c r="N212"/>
  <c r="O211"/>
  <c r="N211"/>
  <c r="O210"/>
  <c r="N210"/>
  <c r="O209"/>
  <c r="N209"/>
  <c r="O208"/>
  <c r="N208"/>
  <c r="O207"/>
  <c r="N207"/>
  <c r="O206"/>
  <c r="N206"/>
  <c r="O205"/>
  <c r="N205"/>
  <c r="O204"/>
  <c r="N204"/>
  <c r="O203"/>
  <c r="N203"/>
  <c r="O202"/>
  <c r="N202"/>
  <c r="O201"/>
  <c r="N201"/>
  <c r="O200"/>
  <c r="N200"/>
  <c r="O199"/>
  <c r="N199"/>
  <c r="O198"/>
  <c r="N198"/>
  <c r="O197"/>
  <c r="N197"/>
  <c r="O196"/>
  <c r="N196"/>
  <c r="O195"/>
  <c r="N195"/>
  <c r="O194"/>
  <c r="N194"/>
  <c r="O193"/>
  <c r="N193"/>
  <c r="O192"/>
  <c r="N192"/>
  <c r="O191"/>
  <c r="N191"/>
  <c r="O190"/>
  <c r="N190"/>
  <c r="O189"/>
  <c r="N189"/>
  <c r="O188"/>
  <c r="N188"/>
  <c r="O187"/>
  <c r="N187"/>
  <c r="O186"/>
  <c r="N186"/>
  <c r="O185"/>
  <c r="N185"/>
  <c r="O184"/>
  <c r="N184"/>
  <c r="O183"/>
  <c r="N183"/>
  <c r="O182"/>
  <c r="N182"/>
  <c r="O181"/>
  <c r="N181"/>
  <c r="O180"/>
  <c r="N180"/>
  <c r="O179"/>
  <c r="N179"/>
  <c r="O178"/>
  <c r="N178"/>
  <c r="O177"/>
  <c r="N177"/>
  <c r="O176"/>
  <c r="N176"/>
  <c r="O175"/>
  <c r="N175"/>
  <c r="O174"/>
  <c r="N174"/>
  <c r="O173"/>
  <c r="N173"/>
  <c r="O172"/>
  <c r="N172"/>
  <c r="O171"/>
  <c r="N171"/>
  <c r="O170"/>
  <c r="N170"/>
  <c r="O169"/>
  <c r="N169"/>
  <c r="O168"/>
  <c r="N168"/>
  <c r="O167"/>
  <c r="N167"/>
  <c r="O166"/>
  <c r="N166"/>
  <c r="O165"/>
  <c r="N165"/>
  <c r="O164"/>
  <c r="N164"/>
  <c r="O163"/>
  <c r="N163"/>
  <c r="O162"/>
  <c r="N162"/>
  <c r="O161"/>
  <c r="N161"/>
  <c r="O160"/>
  <c r="N160"/>
  <c r="O159"/>
  <c r="N159"/>
  <c r="O158"/>
  <c r="N158"/>
  <c r="O157"/>
  <c r="N157"/>
  <c r="O156"/>
  <c r="N156"/>
  <c r="O155"/>
  <c r="N155"/>
  <c r="O154"/>
  <c r="N154"/>
  <c r="O153"/>
  <c r="N153"/>
  <c r="O152"/>
  <c r="N152"/>
  <c r="O151"/>
  <c r="N151"/>
  <c r="O150"/>
  <c r="N150"/>
  <c r="O149"/>
  <c r="N149"/>
  <c r="O148"/>
  <c r="N148"/>
  <c r="O147"/>
  <c r="N147"/>
  <c r="O146"/>
  <c r="N146"/>
  <c r="O145"/>
  <c r="N145"/>
  <c r="O144"/>
  <c r="N144"/>
  <c r="O143"/>
  <c r="N143"/>
  <c r="O142"/>
  <c r="N142"/>
  <c r="O141"/>
  <c r="N141"/>
  <c r="O140"/>
  <c r="N140"/>
  <c r="O139"/>
  <c r="N139"/>
  <c r="O138"/>
  <c r="N138"/>
  <c r="O137"/>
  <c r="N137"/>
  <c r="O136"/>
  <c r="N136"/>
  <c r="O135"/>
  <c r="N135"/>
  <c r="O134"/>
  <c r="N134"/>
  <c r="O133"/>
  <c r="N133"/>
  <c r="O132"/>
  <c r="N132"/>
  <c r="O131"/>
  <c r="N131"/>
  <c r="O130"/>
  <c r="N130"/>
  <c r="O129"/>
  <c r="N129"/>
  <c r="O128"/>
  <c r="N128"/>
  <c r="O127"/>
  <c r="N127"/>
  <c r="O126"/>
  <c r="N126"/>
  <c r="O125"/>
  <c r="N125"/>
  <c r="O124"/>
  <c r="N124"/>
  <c r="O123"/>
  <c r="N123"/>
  <c r="O122"/>
  <c r="N122"/>
  <c r="O121"/>
  <c r="N121"/>
  <c r="O120"/>
  <c r="N120"/>
  <c r="O119"/>
  <c r="N119"/>
  <c r="O118"/>
  <c r="N118"/>
  <c r="O117"/>
  <c r="N117"/>
  <c r="O116"/>
  <c r="N116"/>
  <c r="O115"/>
  <c r="N115"/>
  <c r="O114"/>
  <c r="N114"/>
  <c r="O113"/>
  <c r="N113"/>
  <c r="O112"/>
  <c r="N112"/>
  <c r="O111"/>
  <c r="N111"/>
  <c r="O110"/>
  <c r="N110"/>
  <c r="O109"/>
  <c r="N109"/>
  <c r="O108"/>
  <c r="N108"/>
  <c r="O107"/>
  <c r="N107"/>
  <c r="O106"/>
  <c r="N106"/>
  <c r="O105"/>
  <c r="N105"/>
  <c r="O104"/>
  <c r="N104"/>
  <c r="O103"/>
  <c r="N103"/>
  <c r="O102"/>
  <c r="N102"/>
  <c r="O101"/>
  <c r="N101"/>
  <c r="O100"/>
  <c r="N100"/>
  <c r="O99"/>
  <c r="N99"/>
  <c r="O98"/>
  <c r="N98"/>
  <c r="O97"/>
  <c r="N97"/>
  <c r="O96"/>
  <c r="N96"/>
  <c r="O95"/>
  <c r="N95"/>
  <c r="O94"/>
  <c r="N94"/>
  <c r="O93"/>
  <c r="N93"/>
  <c r="O92"/>
  <c r="N92"/>
  <c r="O91"/>
  <c r="N91"/>
  <c r="O90"/>
  <c r="N90"/>
  <c r="O89"/>
  <c r="N89"/>
  <c r="O88"/>
  <c r="N88"/>
  <c r="O87"/>
  <c r="N87"/>
  <c r="O86"/>
  <c r="N86"/>
  <c r="O85"/>
  <c r="N85"/>
  <c r="O84"/>
  <c r="N84"/>
  <c r="O83"/>
  <c r="N83"/>
  <c r="O82"/>
  <c r="N82"/>
  <c r="O81"/>
  <c r="N81"/>
  <c r="O80"/>
  <c r="N80"/>
  <c r="O79"/>
  <c r="N79"/>
  <c r="O78"/>
  <c r="N78"/>
  <c r="O77"/>
  <c r="N77"/>
  <c r="O76"/>
  <c r="N76"/>
  <c r="O75"/>
  <c r="N75"/>
  <c r="O74"/>
  <c r="N74"/>
  <c r="O73"/>
  <c r="N73"/>
  <c r="O72"/>
  <c r="N72"/>
  <c r="O71"/>
  <c r="N71"/>
  <c r="O70"/>
  <c r="N70"/>
  <c r="O69"/>
  <c r="N69"/>
  <c r="O68"/>
  <c r="N68"/>
  <c r="O67"/>
  <c r="N67"/>
  <c r="O66"/>
  <c r="N66"/>
  <c r="O65"/>
  <c r="N65"/>
  <c r="O64"/>
  <c r="N64"/>
  <c r="O63"/>
  <c r="N63"/>
  <c r="O62"/>
  <c r="N62"/>
  <c r="O61"/>
  <c r="N61"/>
  <c r="O60"/>
  <c r="N60"/>
  <c r="O59"/>
  <c r="N59"/>
  <c r="O58"/>
  <c r="N58"/>
  <c r="O57"/>
  <c r="N57"/>
  <c r="O56"/>
  <c r="N56"/>
  <c r="O55"/>
  <c r="N55"/>
  <c r="O54"/>
  <c r="N54"/>
  <c r="O53"/>
  <c r="N53"/>
  <c r="O52"/>
  <c r="N52"/>
  <c r="O51"/>
  <c r="N51"/>
  <c r="O50"/>
  <c r="N50"/>
  <c r="O49"/>
  <c r="N49"/>
  <c r="O48"/>
  <c r="N48"/>
  <c r="O47"/>
  <c r="N47"/>
  <c r="O46"/>
  <c r="N46"/>
  <c r="O45"/>
  <c r="N45"/>
  <c r="O44"/>
  <c r="N44"/>
  <c r="O43"/>
  <c r="N43"/>
  <c r="O42"/>
  <c r="N42"/>
  <c r="O41"/>
  <c r="N41"/>
  <c r="O40"/>
  <c r="N40"/>
  <c r="O39"/>
  <c r="N39"/>
  <c r="O38"/>
  <c r="N38"/>
  <c r="O37"/>
  <c r="N37"/>
  <c r="O36"/>
  <c r="N36"/>
  <c r="O35"/>
  <c r="N35"/>
  <c r="O34"/>
  <c r="N34"/>
  <c r="O33"/>
  <c r="N33"/>
  <c r="O32"/>
  <c r="N32"/>
  <c r="O31"/>
  <c r="N31"/>
  <c r="O30"/>
  <c r="N30"/>
  <c r="O29"/>
  <c r="N29"/>
  <c r="O28"/>
  <c r="N28"/>
  <c r="O27"/>
  <c r="N27"/>
  <c r="O26"/>
  <c r="N26"/>
  <c r="O25"/>
  <c r="N25"/>
  <c r="O24"/>
  <c r="N24"/>
  <c r="O23"/>
  <c r="N23"/>
  <c r="O22"/>
  <c r="N22"/>
  <c r="O21"/>
  <c r="N21"/>
  <c r="O20"/>
  <c r="N20"/>
  <c r="O19"/>
  <c r="N19"/>
  <c r="O18"/>
  <c r="N18"/>
  <c r="O17"/>
  <c r="N17"/>
  <c r="O16"/>
  <c r="N16"/>
  <c r="O15"/>
  <c r="N15"/>
  <c r="O14"/>
  <c r="N14"/>
  <c r="O13"/>
  <c r="N13"/>
  <c r="O12"/>
  <c r="N12"/>
  <c r="O11"/>
  <c r="N11"/>
  <c r="O10"/>
  <c r="N10"/>
  <c r="O9"/>
  <c r="N9"/>
  <c r="O8"/>
  <c r="N8"/>
  <c r="O7"/>
  <c r="N7"/>
  <c r="O6"/>
  <c r="N6"/>
  <c r="O5"/>
  <c r="N5"/>
  <c r="O4"/>
  <c r="N4"/>
  <c r="AG137"/>
  <c r="AG410"/>
  <c r="AG409"/>
  <c r="AG408"/>
  <c r="AG407"/>
  <c r="AG405"/>
  <c r="AG404"/>
  <c r="AG402"/>
  <c r="AG401"/>
  <c r="AG400"/>
  <c r="AG397"/>
  <c r="AG395"/>
  <c r="AG393"/>
  <c r="AG391"/>
  <c r="AG390"/>
  <c r="AG388"/>
  <c r="AG387"/>
  <c r="AG384"/>
  <c r="AG382"/>
  <c r="AG381"/>
  <c r="AG379"/>
  <c r="AG378"/>
  <c r="AG375"/>
  <c r="AG374"/>
  <c r="AG371"/>
  <c r="AG370"/>
  <c r="AG366"/>
  <c r="AG365"/>
  <c r="AG364"/>
  <c r="AG362"/>
  <c r="AG361"/>
  <c r="AG360"/>
  <c r="AG359"/>
  <c r="AG358"/>
  <c r="AG355"/>
  <c r="AG354"/>
  <c r="AG352"/>
  <c r="AG351"/>
  <c r="AG349"/>
  <c r="AG348"/>
  <c r="AG347"/>
  <c r="AG346"/>
  <c r="AG343"/>
  <c r="AG341"/>
  <c r="AG332"/>
  <c r="AG331"/>
  <c r="AG329"/>
  <c r="AG328"/>
  <c r="AG327"/>
  <c r="AG326"/>
  <c r="AG325"/>
  <c r="AG324"/>
  <c r="AG323"/>
  <c r="AG322"/>
  <c r="AG321"/>
  <c r="AG318"/>
  <c r="AG314"/>
  <c r="AG312"/>
  <c r="AG310"/>
  <c r="AG306"/>
  <c r="AG303"/>
  <c r="AG302"/>
  <c r="AG301"/>
  <c r="AG300"/>
  <c r="AG299"/>
  <c r="AG297"/>
  <c r="AG295"/>
  <c r="AG291"/>
  <c r="AG290"/>
  <c r="AG287"/>
  <c r="AG284"/>
  <c r="AG283"/>
  <c r="AG282"/>
  <c r="AG279"/>
  <c r="AG278"/>
  <c r="AG277"/>
  <c r="AG276"/>
  <c r="AG275"/>
  <c r="AG264"/>
  <c r="AG263"/>
  <c r="AG262"/>
  <c r="AG261"/>
  <c r="AG259"/>
  <c r="AG258"/>
  <c r="AG257"/>
  <c r="AG250"/>
  <c r="AG249"/>
  <c r="AG248"/>
  <c r="AG246"/>
  <c r="AG245"/>
  <c r="AG243"/>
  <c r="AG241"/>
  <c r="AG230"/>
  <c r="AG229"/>
  <c r="AG227"/>
  <c r="AG225"/>
  <c r="AG224"/>
  <c r="AG223"/>
  <c r="AG222"/>
  <c r="AG220"/>
  <c r="AG219"/>
  <c r="AG217"/>
  <c r="AG216"/>
  <c r="AG215"/>
  <c r="AG213"/>
  <c r="AG211"/>
  <c r="AG206"/>
  <c r="AG205"/>
  <c r="AG204"/>
  <c r="AG203"/>
  <c r="AG201"/>
  <c r="AG200"/>
  <c r="AG199"/>
  <c r="AG197"/>
  <c r="AG196"/>
  <c r="AG192"/>
  <c r="AG191"/>
  <c r="AG188"/>
  <c r="AG187"/>
  <c r="AG186"/>
  <c r="AG183"/>
  <c r="AG182"/>
  <c r="AG178"/>
  <c r="AG175"/>
  <c r="AG173"/>
  <c r="AG169"/>
  <c r="AG165"/>
  <c r="AG164"/>
  <c r="AG163"/>
  <c r="AG162"/>
  <c r="AG161"/>
  <c r="AG159"/>
  <c r="AG157"/>
  <c r="AG156"/>
  <c r="AG154"/>
  <c r="AG153"/>
  <c r="AG152"/>
  <c r="AG151"/>
  <c r="AG150"/>
  <c r="AG148"/>
  <c r="AG146"/>
  <c r="AG144"/>
  <c r="AG142"/>
  <c r="AG140"/>
  <c r="AG139"/>
  <c r="AG136"/>
  <c r="AG135"/>
  <c r="AG134"/>
  <c r="AG133"/>
  <c r="AG132"/>
  <c r="AG131"/>
  <c r="AG129"/>
  <c r="AG128"/>
  <c r="AG127"/>
  <c r="AG124"/>
  <c r="AG122"/>
  <c r="AG120"/>
  <c r="AG119"/>
  <c r="AG117"/>
  <c r="AG110"/>
  <c r="AG109"/>
  <c r="AG107"/>
  <c r="AG105"/>
  <c r="AG104"/>
  <c r="AG103"/>
  <c r="AG100"/>
  <c r="AG98"/>
  <c r="AG96"/>
  <c r="AG94"/>
  <c r="AG91"/>
  <c r="AG90"/>
  <c r="AG89"/>
  <c r="AG87"/>
  <c r="AG84"/>
  <c r="AG81"/>
  <c r="AG77"/>
  <c r="AG76"/>
  <c r="AG74"/>
  <c r="AG72"/>
  <c r="AG71"/>
  <c r="AG70"/>
  <c r="AG69"/>
  <c r="AG68"/>
  <c r="AG67"/>
  <c r="AG65"/>
  <c r="AG62"/>
  <c r="AG60"/>
  <c r="AG59"/>
  <c r="AG58"/>
  <c r="AG57"/>
  <c r="AG49"/>
  <c r="AG45"/>
  <c r="AG44"/>
  <c r="AG43"/>
  <c r="AG42"/>
  <c r="AG41"/>
  <c r="AG40"/>
  <c r="AG39"/>
  <c r="AG38"/>
  <c r="AG35"/>
  <c r="AG34"/>
  <c r="AG33"/>
  <c r="AG32"/>
  <c r="AG31"/>
  <c r="AG29"/>
  <c r="AG28"/>
  <c r="AG27"/>
  <c r="AG26"/>
  <c r="AG25"/>
  <c r="AG24"/>
  <c r="AG23"/>
  <c r="AG22"/>
  <c r="AG17"/>
  <c r="AG13"/>
  <c r="AG12"/>
  <c r="AG11"/>
  <c r="AG10"/>
  <c r="AG8"/>
  <c r="AG6"/>
  <c r="AG5"/>
  <c r="AG420" i="65"/>
  <c r="Y145" i="66"/>
  <c r="Y141"/>
  <c r="AW371" i="65"/>
  <c r="AV371"/>
  <c r="AT371" s="1"/>
  <c r="AU371"/>
  <c r="AS371"/>
  <c r="AR371"/>
  <c r="AQ371"/>
  <c r="AF414"/>
  <c r="AE414"/>
  <c r="AD414"/>
  <c r="AB414"/>
  <c r="Y420" i="66"/>
  <c r="Y414"/>
  <c r="X414" i="65"/>
  <c r="W414"/>
  <c r="V414"/>
  <c r="U414"/>
  <c r="T414"/>
  <c r="S414"/>
  <c r="W404" i="66" l="1"/>
  <c r="O264" i="65" l="1"/>
  <c r="S216" i="66"/>
  <c r="X5" i="67"/>
  <c r="AC5" s="1"/>
  <c r="W5"/>
  <c r="X6"/>
  <c r="AC6" s="1"/>
  <c r="W6"/>
  <c r="X7"/>
  <c r="AC7" s="1"/>
  <c r="W7"/>
  <c r="X8"/>
  <c r="AC8" s="1"/>
  <c r="W8"/>
  <c r="X9"/>
  <c r="AC9" s="1"/>
  <c r="W9"/>
  <c r="X10"/>
  <c r="AC10" s="1"/>
  <c r="W10"/>
  <c r="X11"/>
  <c r="AC11" s="1"/>
  <c r="W11"/>
  <c r="X12"/>
  <c r="AC12" s="1"/>
  <c r="W12"/>
  <c r="X13"/>
  <c r="AC13" s="1"/>
  <c r="W13"/>
  <c r="X14"/>
  <c r="AC14" s="1"/>
  <c r="W14"/>
  <c r="X17"/>
  <c r="AC17" s="1"/>
  <c r="W17"/>
  <c r="X18"/>
  <c r="AC18" s="1"/>
  <c r="W18"/>
  <c r="X19"/>
  <c r="AC19" s="1"/>
  <c r="W19"/>
  <c r="X20"/>
  <c r="AC20" s="1"/>
  <c r="W20"/>
  <c r="X21"/>
  <c r="AC21" s="1"/>
  <c r="W21"/>
  <c r="X22"/>
  <c r="AC22" s="1"/>
  <c r="W22"/>
  <c r="X23"/>
  <c r="AC23" s="1"/>
  <c r="W23"/>
  <c r="X24"/>
  <c r="AC24" s="1"/>
  <c r="W24"/>
  <c r="X25"/>
  <c r="AC25" s="1"/>
  <c r="W25"/>
  <c r="X26"/>
  <c r="AC26" s="1"/>
  <c r="W26"/>
  <c r="X27"/>
  <c r="AC27" s="1"/>
  <c r="W27"/>
  <c r="X28"/>
  <c r="AC28" s="1"/>
  <c r="W28"/>
  <c r="X29"/>
  <c r="AC29" s="1"/>
  <c r="W29"/>
  <c r="X30"/>
  <c r="AC30" s="1"/>
  <c r="W30"/>
  <c r="X31"/>
  <c r="AC31" s="1"/>
  <c r="W31"/>
  <c r="X32"/>
  <c r="AC32" s="1"/>
  <c r="W32"/>
  <c r="X33"/>
  <c r="AC33" s="1"/>
  <c r="W33"/>
  <c r="X34"/>
  <c r="AC34" s="1"/>
  <c r="W34"/>
  <c r="X35"/>
  <c r="AC35" s="1"/>
  <c r="W35"/>
  <c r="X36"/>
  <c r="AC36" s="1"/>
  <c r="W36"/>
  <c r="X37"/>
  <c r="AC37" s="1"/>
  <c r="W37"/>
  <c r="X38"/>
  <c r="AC38" s="1"/>
  <c r="W38"/>
  <c r="X39"/>
  <c r="AC39" s="1"/>
  <c r="W39"/>
  <c r="X40"/>
  <c r="AC40" s="1"/>
  <c r="W40"/>
  <c r="X41"/>
  <c r="AC41" s="1"/>
  <c r="W41"/>
  <c r="X42"/>
  <c r="AC42" s="1"/>
  <c r="W42"/>
  <c r="X43"/>
  <c r="AC43" s="1"/>
  <c r="W43"/>
  <c r="X44"/>
  <c r="AC44" s="1"/>
  <c r="W44"/>
  <c r="X45"/>
  <c r="AC45" s="1"/>
  <c r="W45"/>
  <c r="X46"/>
  <c r="AC46" s="1"/>
  <c r="W46"/>
  <c r="X47"/>
  <c r="AC47" s="1"/>
  <c r="W47"/>
  <c r="X48"/>
  <c r="AC48" s="1"/>
  <c r="W48"/>
  <c r="X49"/>
  <c r="AC49" s="1"/>
  <c r="W49"/>
  <c r="X50"/>
  <c r="AC50" s="1"/>
  <c r="W50"/>
  <c r="X51"/>
  <c r="AC51" s="1"/>
  <c r="W51"/>
  <c r="X53"/>
  <c r="AC53" s="1"/>
  <c r="W53"/>
  <c r="X54"/>
  <c r="AC54" s="1"/>
  <c r="W54"/>
  <c r="X55"/>
  <c r="AC55" s="1"/>
  <c r="W55"/>
  <c r="X56"/>
  <c r="AC56" s="1"/>
  <c r="W56"/>
  <c r="X57"/>
  <c r="AC57" s="1"/>
  <c r="W57"/>
  <c r="X58"/>
  <c r="AC58" s="1"/>
  <c r="W58"/>
  <c r="X59"/>
  <c r="AC59" s="1"/>
  <c r="W59"/>
  <c r="X60"/>
  <c r="AC60" s="1"/>
  <c r="W60"/>
  <c r="X61"/>
  <c r="AC61" s="1"/>
  <c r="W61"/>
  <c r="X62"/>
  <c r="AC62" s="1"/>
  <c r="W62"/>
  <c r="X63"/>
  <c r="AC63" s="1"/>
  <c r="W63"/>
  <c r="X64"/>
  <c r="AC64" s="1"/>
  <c r="W64"/>
  <c r="X65"/>
  <c r="AC65" s="1"/>
  <c r="W65"/>
  <c r="X66"/>
  <c r="AC66" s="1"/>
  <c r="W66"/>
  <c r="X67"/>
  <c r="AC67" s="1"/>
  <c r="W67"/>
  <c r="X68"/>
  <c r="AC68" s="1"/>
  <c r="W68"/>
  <c r="X69"/>
  <c r="AC69" s="1"/>
  <c r="W69"/>
  <c r="X70"/>
  <c r="AC70" s="1"/>
  <c r="W70"/>
  <c r="X71"/>
  <c r="AC71" s="1"/>
  <c r="W71"/>
  <c r="X72"/>
  <c r="AC72" s="1"/>
  <c r="W72"/>
  <c r="X74"/>
  <c r="AC74" s="1"/>
  <c r="W74"/>
  <c r="X75"/>
  <c r="AC75" s="1"/>
  <c r="W75"/>
  <c r="X76"/>
  <c r="AC76" s="1"/>
  <c r="W76"/>
  <c r="X77"/>
  <c r="AC77" s="1"/>
  <c r="W77"/>
  <c r="X78"/>
  <c r="AC78" s="1"/>
  <c r="W78"/>
  <c r="X79"/>
  <c r="AC79" s="1"/>
  <c r="W79"/>
  <c r="X81"/>
  <c r="AC81" s="1"/>
  <c r="W81"/>
  <c r="X82"/>
  <c r="AC82" s="1"/>
  <c r="W82"/>
  <c r="X83"/>
  <c r="AC83" s="1"/>
  <c r="W83"/>
  <c r="X84"/>
  <c r="AC84" s="1"/>
  <c r="W84"/>
  <c r="X85"/>
  <c r="AC85" s="1"/>
  <c r="W85"/>
  <c r="X86"/>
  <c r="AC86" s="1"/>
  <c r="W86"/>
  <c r="X87"/>
  <c r="AC87" s="1"/>
  <c r="W87"/>
  <c r="X89"/>
  <c r="AC89" s="1"/>
  <c r="W89"/>
  <c r="X90"/>
  <c r="AC90" s="1"/>
  <c r="W90"/>
  <c r="X91"/>
  <c r="AC91" s="1"/>
  <c r="W91"/>
  <c r="X92"/>
  <c r="AC92" s="1"/>
  <c r="W92"/>
  <c r="X93"/>
  <c r="AC93" s="1"/>
  <c r="W93"/>
  <c r="X94"/>
  <c r="AC94" s="1"/>
  <c r="W94"/>
  <c r="X95"/>
  <c r="AC95" s="1"/>
  <c r="W95"/>
  <c r="X96"/>
  <c r="AC96" s="1"/>
  <c r="W96"/>
  <c r="X97"/>
  <c r="AC97" s="1"/>
  <c r="W97"/>
  <c r="X98"/>
  <c r="AC98" s="1"/>
  <c r="W98"/>
  <c r="X99"/>
  <c r="AC99" s="1"/>
  <c r="W99"/>
  <c r="X100"/>
  <c r="AC100" s="1"/>
  <c r="W100"/>
  <c r="X101"/>
  <c r="AC101" s="1"/>
  <c r="W101"/>
  <c r="X102"/>
  <c r="AC102" s="1"/>
  <c r="W102"/>
  <c r="X103"/>
  <c r="AC103" s="1"/>
  <c r="W103"/>
  <c r="X104"/>
  <c r="AC104" s="1"/>
  <c r="W104"/>
  <c r="X105"/>
  <c r="AC105" s="1"/>
  <c r="W105"/>
  <c r="X107"/>
  <c r="AC107" s="1"/>
  <c r="W107"/>
  <c r="X108"/>
  <c r="AC108" s="1"/>
  <c r="W108"/>
  <c r="X109"/>
  <c r="AC109" s="1"/>
  <c r="W109"/>
  <c r="X110"/>
  <c r="AC110" s="1"/>
  <c r="W110"/>
  <c r="X111"/>
  <c r="AC111" s="1"/>
  <c r="W111"/>
  <c r="X112"/>
  <c r="AC112" s="1"/>
  <c r="W112"/>
  <c r="X113"/>
  <c r="AC113" s="1"/>
  <c r="W113"/>
  <c r="X114"/>
  <c r="AC114" s="1"/>
  <c r="W114"/>
  <c r="X115"/>
  <c r="AC115" s="1"/>
  <c r="W115"/>
  <c r="X116"/>
  <c r="AC116" s="1"/>
  <c r="W116"/>
  <c r="X117"/>
  <c r="AC117" s="1"/>
  <c r="W117"/>
  <c r="X118"/>
  <c r="AC118" s="1"/>
  <c r="W118"/>
  <c r="X119"/>
  <c r="AC119" s="1"/>
  <c r="W119"/>
  <c r="X120"/>
  <c r="AC120" s="1"/>
  <c r="W120"/>
  <c r="X121"/>
  <c r="AC121" s="1"/>
  <c r="W121"/>
  <c r="X122"/>
  <c r="AC122" s="1"/>
  <c r="W122"/>
  <c r="X124"/>
  <c r="AC124" s="1"/>
  <c r="W124"/>
  <c r="X125"/>
  <c r="AC125" s="1"/>
  <c r="W125"/>
  <c r="X128"/>
  <c r="AC128" s="1"/>
  <c r="W128"/>
  <c r="X129"/>
  <c r="AC129" s="1"/>
  <c r="W129"/>
  <c r="X130"/>
  <c r="AC130" s="1"/>
  <c r="W130"/>
  <c r="X131"/>
  <c r="AC131" s="1"/>
  <c r="W131"/>
  <c r="X132"/>
  <c r="AC132" s="1"/>
  <c r="W132"/>
  <c r="X133"/>
  <c r="AC133" s="1"/>
  <c r="W133"/>
  <c r="X134"/>
  <c r="AC134" s="1"/>
  <c r="W134"/>
  <c r="X135"/>
  <c r="AC135" s="1"/>
  <c r="W135"/>
  <c r="X136"/>
  <c r="AC136" s="1"/>
  <c r="W136"/>
  <c r="X137"/>
  <c r="AC137" s="1"/>
  <c r="W137"/>
  <c r="X138"/>
  <c r="AC138" s="1"/>
  <c r="W138"/>
  <c r="X139"/>
  <c r="AC139" s="1"/>
  <c r="W139"/>
  <c r="X140"/>
  <c r="AC140" s="1"/>
  <c r="W140"/>
  <c r="X142"/>
  <c r="AC142" s="1"/>
  <c r="W142"/>
  <c r="X144"/>
  <c r="AC144" s="1"/>
  <c r="W144"/>
  <c r="X146"/>
  <c r="AC146" s="1"/>
  <c r="W146"/>
  <c r="X147"/>
  <c r="AC147" s="1"/>
  <c r="W147"/>
  <c r="X148"/>
  <c r="AC148" s="1"/>
  <c r="W148"/>
  <c r="X149"/>
  <c r="AC149" s="1"/>
  <c r="W149"/>
  <c r="X150"/>
  <c r="AC150" s="1"/>
  <c r="W150"/>
  <c r="X151"/>
  <c r="AC151" s="1"/>
  <c r="W151"/>
  <c r="X152"/>
  <c r="AC152" s="1"/>
  <c r="W152"/>
  <c r="X153"/>
  <c r="AC153" s="1"/>
  <c r="W153"/>
  <c r="X154"/>
  <c r="AC154" s="1"/>
  <c r="W154"/>
  <c r="X155"/>
  <c r="AC155" s="1"/>
  <c r="W155"/>
  <c r="X156"/>
  <c r="AC156" s="1"/>
  <c r="W156"/>
  <c r="X157"/>
  <c r="AC157" s="1"/>
  <c r="W157"/>
  <c r="X158"/>
  <c r="AC158" s="1"/>
  <c r="W158"/>
  <c r="X159"/>
  <c r="AC159" s="1"/>
  <c r="W159"/>
  <c r="X161"/>
  <c r="AC161" s="1"/>
  <c r="W161"/>
  <c r="X162"/>
  <c r="AC162" s="1"/>
  <c r="W162"/>
  <c r="X163"/>
  <c r="AC163" s="1"/>
  <c r="W163"/>
  <c r="X164"/>
  <c r="AC164" s="1"/>
  <c r="W164"/>
  <c r="X165"/>
  <c r="AC165" s="1"/>
  <c r="W165"/>
  <c r="X166"/>
  <c r="AC166" s="1"/>
  <c r="W166"/>
  <c r="X168"/>
  <c r="AC168" s="1"/>
  <c r="W168"/>
  <c r="X169"/>
  <c r="AC169" s="1"/>
  <c r="W169"/>
  <c r="X170"/>
  <c r="AC170" s="1"/>
  <c r="W170"/>
  <c r="X171"/>
  <c r="AC171" s="1"/>
  <c r="W171"/>
  <c r="X172"/>
  <c r="AC172" s="1"/>
  <c r="W172"/>
  <c r="X173"/>
  <c r="AC173" s="1"/>
  <c r="W173"/>
  <c r="X174"/>
  <c r="AC174" s="1"/>
  <c r="W174"/>
  <c r="X175"/>
  <c r="AC175" s="1"/>
  <c r="W175"/>
  <c r="X177"/>
  <c r="AC177" s="1"/>
  <c r="W177"/>
  <c r="X178"/>
  <c r="AC178" s="1"/>
  <c r="W178"/>
  <c r="X179"/>
  <c r="AC179" s="1"/>
  <c r="W179"/>
  <c r="X180"/>
  <c r="AC180" s="1"/>
  <c r="W180"/>
  <c r="X181"/>
  <c r="AC181" s="1"/>
  <c r="W181"/>
  <c r="X182"/>
  <c r="AC182" s="1"/>
  <c r="W182"/>
  <c r="X183"/>
  <c r="AC183" s="1"/>
  <c r="W183"/>
  <c r="X184"/>
  <c r="AC184" s="1"/>
  <c r="W184"/>
  <c r="X185"/>
  <c r="AC185" s="1"/>
  <c r="W185"/>
  <c r="X186"/>
  <c r="AC186" s="1"/>
  <c r="W186"/>
  <c r="X187"/>
  <c r="AC187" s="1"/>
  <c r="W187"/>
  <c r="X188"/>
  <c r="AC188" s="1"/>
  <c r="W188"/>
  <c r="X190"/>
  <c r="AC190" s="1"/>
  <c r="W190"/>
  <c r="X191"/>
  <c r="AC191" s="1"/>
  <c r="W191"/>
  <c r="X192"/>
  <c r="AC192" s="1"/>
  <c r="W192"/>
  <c r="X193"/>
  <c r="AC193" s="1"/>
  <c r="W193"/>
  <c r="X194"/>
  <c r="AC194" s="1"/>
  <c r="W194"/>
  <c r="X195"/>
  <c r="AC195" s="1"/>
  <c r="W195"/>
  <c r="X196"/>
  <c r="AC196" s="1"/>
  <c r="W196"/>
  <c r="X197"/>
  <c r="AC197" s="1"/>
  <c r="W197"/>
  <c r="X198"/>
  <c r="AC198" s="1"/>
  <c r="W198"/>
  <c r="X199"/>
  <c r="AC199" s="1"/>
  <c r="W199"/>
  <c r="X200"/>
  <c r="AC200" s="1"/>
  <c r="W200"/>
  <c r="X201"/>
  <c r="AC201" s="1"/>
  <c r="W201"/>
  <c r="X202"/>
  <c r="AC202" s="1"/>
  <c r="W202"/>
  <c r="X203"/>
  <c r="AC203" s="1"/>
  <c r="W203"/>
  <c r="X204"/>
  <c r="AC204" s="1"/>
  <c r="W204"/>
  <c r="X205"/>
  <c r="AC205" s="1"/>
  <c r="W205"/>
  <c r="X206"/>
  <c r="AC206" s="1"/>
  <c r="W206"/>
  <c r="X207"/>
  <c r="AC207" s="1"/>
  <c r="W207"/>
  <c r="X208"/>
  <c r="AC208" s="1"/>
  <c r="W208"/>
  <c r="X209"/>
  <c r="AC209" s="1"/>
  <c r="W209"/>
  <c r="X210"/>
  <c r="AC210" s="1"/>
  <c r="W210"/>
  <c r="X211"/>
  <c r="AC211" s="1"/>
  <c r="W211"/>
  <c r="X212"/>
  <c r="AC212" s="1"/>
  <c r="W212"/>
  <c r="X213"/>
  <c r="AC213" s="1"/>
  <c r="W213"/>
  <c r="X214"/>
  <c r="AC214" s="1"/>
  <c r="W214"/>
  <c r="X215"/>
  <c r="AC215" s="1"/>
  <c r="W215"/>
  <c r="X216"/>
  <c r="AC216" s="1"/>
  <c r="W216"/>
  <c r="X217"/>
  <c r="AC217" s="1"/>
  <c r="W217"/>
  <c r="X218"/>
  <c r="AC218" s="1"/>
  <c r="W218"/>
  <c r="X219"/>
  <c r="AC219" s="1"/>
  <c r="W219"/>
  <c r="X220"/>
  <c r="AC220" s="1"/>
  <c r="W220"/>
  <c r="X222"/>
  <c r="AC222" s="1"/>
  <c r="W222"/>
  <c r="X223"/>
  <c r="AC223" s="1"/>
  <c r="W223"/>
  <c r="X224"/>
  <c r="AC224" s="1"/>
  <c r="W224"/>
  <c r="X225"/>
  <c r="AC225" s="1"/>
  <c r="W225"/>
  <c r="X226"/>
  <c r="AC226" s="1"/>
  <c r="W226"/>
  <c r="X227"/>
  <c r="AC227" s="1"/>
  <c r="W227"/>
  <c r="X228"/>
  <c r="AC228" s="1"/>
  <c r="W228"/>
  <c r="X229"/>
  <c r="AC229" s="1"/>
  <c r="W229"/>
  <c r="X230"/>
  <c r="AC230" s="1"/>
  <c r="W230"/>
  <c r="X241"/>
  <c r="AC241" s="1"/>
  <c r="W241"/>
  <c r="X243"/>
  <c r="AC243" s="1"/>
  <c r="W243"/>
  <c r="X245"/>
  <c r="AC245" s="1"/>
  <c r="W245"/>
  <c r="X246"/>
  <c r="AC246" s="1"/>
  <c r="W246"/>
  <c r="X248"/>
  <c r="AC248" s="1"/>
  <c r="W248"/>
  <c r="X249"/>
  <c r="AC249" s="1"/>
  <c r="W249"/>
  <c r="X250"/>
  <c r="AC250" s="1"/>
  <c r="W250"/>
  <c r="X257"/>
  <c r="AC257" s="1"/>
  <c r="W257"/>
  <c r="X258"/>
  <c r="AC258" s="1"/>
  <c r="W258"/>
  <c r="X259"/>
  <c r="AC259" s="1"/>
  <c r="W259"/>
  <c r="X261"/>
  <c r="AC261" s="1"/>
  <c r="W261"/>
  <c r="X262"/>
  <c r="AC262" s="1"/>
  <c r="W262"/>
  <c r="X263"/>
  <c r="AC263" s="1"/>
  <c r="W263"/>
  <c r="X264"/>
  <c r="AC264" s="1"/>
  <c r="W264"/>
  <c r="X275"/>
  <c r="AC275" s="1"/>
  <c r="W275"/>
  <c r="X276"/>
  <c r="AC276" s="1"/>
  <c r="W276"/>
  <c r="X277"/>
  <c r="AC277" s="1"/>
  <c r="W277"/>
  <c r="X278"/>
  <c r="AC278" s="1"/>
  <c r="W278"/>
  <c r="X279"/>
  <c r="AC279" s="1"/>
  <c r="W279"/>
  <c r="X282"/>
  <c r="AC282" s="1"/>
  <c r="W282"/>
  <c r="X283"/>
  <c r="AC283" s="1"/>
  <c r="W283"/>
  <c r="X284"/>
  <c r="AC284" s="1"/>
  <c r="W284"/>
  <c r="X286"/>
  <c r="AC286" s="1"/>
  <c r="W286"/>
  <c r="X287"/>
  <c r="AC287" s="1"/>
  <c r="W287"/>
  <c r="X288"/>
  <c r="AC288" s="1"/>
  <c r="W288"/>
  <c r="X289"/>
  <c r="AC289" s="1"/>
  <c r="W289"/>
  <c r="X290"/>
  <c r="AC290" s="1"/>
  <c r="W290"/>
  <c r="X291"/>
  <c r="AC291" s="1"/>
  <c r="W291"/>
  <c r="X292"/>
  <c r="AC292" s="1"/>
  <c r="W292"/>
  <c r="X293"/>
  <c r="AC293" s="1"/>
  <c r="W293"/>
  <c r="X294"/>
  <c r="AC294" s="1"/>
  <c r="W294"/>
  <c r="X295"/>
  <c r="AC295" s="1"/>
  <c r="W295"/>
  <c r="X296"/>
  <c r="AC296" s="1"/>
  <c r="W296"/>
  <c r="X297"/>
  <c r="AC297" s="1"/>
  <c r="W297"/>
  <c r="X298"/>
  <c r="AC298" s="1"/>
  <c r="W298"/>
  <c r="X299"/>
  <c r="AC299" s="1"/>
  <c r="W299"/>
  <c r="X300"/>
  <c r="AC300" s="1"/>
  <c r="W300"/>
  <c r="X301"/>
  <c r="AC301" s="1"/>
  <c r="W301"/>
  <c r="X302"/>
  <c r="AC302" s="1"/>
  <c r="W302"/>
  <c r="X303"/>
  <c r="AC303" s="1"/>
  <c r="W303"/>
  <c r="X304"/>
  <c r="AC304" s="1"/>
  <c r="W304"/>
  <c r="X305"/>
  <c r="AC305" s="1"/>
  <c r="W305"/>
  <c r="X306"/>
  <c r="AC306" s="1"/>
  <c r="W306"/>
  <c r="X307"/>
  <c r="AC307" s="1"/>
  <c r="W307"/>
  <c r="X308"/>
  <c r="AC308" s="1"/>
  <c r="W308"/>
  <c r="X309"/>
  <c r="AC309" s="1"/>
  <c r="W309"/>
  <c r="X310"/>
  <c r="AC310" s="1"/>
  <c r="W310"/>
  <c r="X311"/>
  <c r="AC311" s="1"/>
  <c r="W311"/>
  <c r="X312"/>
  <c r="AC312" s="1"/>
  <c r="W312"/>
  <c r="X313"/>
  <c r="AC313" s="1"/>
  <c r="W313"/>
  <c r="X314"/>
  <c r="AC314" s="1"/>
  <c r="W314"/>
  <c r="X315"/>
  <c r="AC315" s="1"/>
  <c r="W315"/>
  <c r="X316"/>
  <c r="AC316" s="1"/>
  <c r="W316"/>
  <c r="X318"/>
  <c r="AC318" s="1"/>
  <c r="W318"/>
  <c r="X319"/>
  <c r="AC319" s="1"/>
  <c r="W319"/>
  <c r="X320"/>
  <c r="AC320" s="1"/>
  <c r="W320"/>
  <c r="X321"/>
  <c r="AC321" s="1"/>
  <c r="W321"/>
  <c r="X322"/>
  <c r="AC322" s="1"/>
  <c r="W322"/>
  <c r="X323"/>
  <c r="AC323" s="1"/>
  <c r="W323"/>
  <c r="X325"/>
  <c r="AC325" s="1"/>
  <c r="W325"/>
  <c r="X326"/>
  <c r="AC326" s="1"/>
  <c r="W326"/>
  <c r="X327"/>
  <c r="AC327" s="1"/>
  <c r="W327"/>
  <c r="X328"/>
  <c r="AC328" s="1"/>
  <c r="W328"/>
  <c r="X329"/>
  <c r="AC329" s="1"/>
  <c r="W329"/>
  <c r="X330"/>
  <c r="AC330" s="1"/>
  <c r="W330"/>
  <c r="X331"/>
  <c r="AC331" s="1"/>
  <c r="W331"/>
  <c r="X332"/>
  <c r="AC332" s="1"/>
  <c r="W332"/>
  <c r="X333"/>
  <c r="AC333" s="1"/>
  <c r="W333"/>
  <c r="X334"/>
  <c r="AC334" s="1"/>
  <c r="W334"/>
  <c r="X335"/>
  <c r="AC335" s="1"/>
  <c r="W335"/>
  <c r="T338" i="66"/>
  <c r="T338" i="65"/>
  <c r="X338" i="67" s="1"/>
  <c r="AC338" s="1"/>
  <c r="V338" i="66"/>
  <c r="V338" i="65"/>
  <c r="W338" i="67" s="1"/>
  <c r="T339" i="66"/>
  <c r="T339" i="65"/>
  <c r="X339" i="67"/>
  <c r="AC339" s="1"/>
  <c r="V339" i="66"/>
  <c r="V339" i="65"/>
  <c r="W339" i="67" s="1"/>
  <c r="X340"/>
  <c r="W340"/>
  <c r="AC340"/>
  <c r="X341"/>
  <c r="AC341" s="1"/>
  <c r="W341"/>
  <c r="X342"/>
  <c r="W342"/>
  <c r="AC342"/>
  <c r="X343"/>
  <c r="AC343" s="1"/>
  <c r="W343"/>
  <c r="X346"/>
  <c r="W346"/>
  <c r="AC346"/>
  <c r="X347"/>
  <c r="AC347" s="1"/>
  <c r="W347"/>
  <c r="X348"/>
  <c r="W348"/>
  <c r="AC348"/>
  <c r="X349"/>
  <c r="AC349" s="1"/>
  <c r="W349"/>
  <c r="X351"/>
  <c r="W351"/>
  <c r="AC351"/>
  <c r="X352"/>
  <c r="AC352" s="1"/>
  <c r="W352"/>
  <c r="X353"/>
  <c r="W353"/>
  <c r="AC353"/>
  <c r="X354"/>
  <c r="AC354" s="1"/>
  <c r="W354"/>
  <c r="X355"/>
  <c r="W355"/>
  <c r="AC355"/>
  <c r="X356"/>
  <c r="AC356" s="1"/>
  <c r="W356"/>
  <c r="X357"/>
  <c r="W357"/>
  <c r="AC357"/>
  <c r="X358"/>
  <c r="AC358" s="1"/>
  <c r="W358"/>
  <c r="X359"/>
  <c r="W359"/>
  <c r="AC359"/>
  <c r="X360"/>
  <c r="AC360" s="1"/>
  <c r="W360"/>
  <c r="X361"/>
  <c r="W361"/>
  <c r="AC361"/>
  <c r="X362"/>
  <c r="AC362" s="1"/>
  <c r="W362"/>
  <c r="X364"/>
  <c r="W364"/>
  <c r="AC364"/>
  <c r="X365"/>
  <c r="AC365" s="1"/>
  <c r="W365"/>
  <c r="X366"/>
  <c r="W366"/>
  <c r="AC366"/>
  <c r="X370"/>
  <c r="AC370" s="1"/>
  <c r="W370"/>
  <c r="X371"/>
  <c r="W371"/>
  <c r="X374"/>
  <c r="AC374" s="1"/>
  <c r="W374"/>
  <c r="X375"/>
  <c r="W375"/>
  <c r="AC375"/>
  <c r="X378"/>
  <c r="AC378" s="1"/>
  <c r="W378"/>
  <c r="X379"/>
  <c r="W379"/>
  <c r="AC379"/>
  <c r="X381"/>
  <c r="AC381" s="1"/>
  <c r="W381"/>
  <c r="X382"/>
  <c r="W382"/>
  <c r="AC382"/>
  <c r="X384"/>
  <c r="AC384" s="1"/>
  <c r="W384"/>
  <c r="X387"/>
  <c r="W387"/>
  <c r="AC387"/>
  <c r="X388"/>
  <c r="AC388" s="1"/>
  <c r="W388"/>
  <c r="X390"/>
  <c r="W390"/>
  <c r="AC390"/>
  <c r="X391"/>
  <c r="AC391" s="1"/>
  <c r="W391"/>
  <c r="X393"/>
  <c r="W393"/>
  <c r="AC393"/>
  <c r="X395"/>
  <c r="AC395" s="1"/>
  <c r="W395"/>
  <c r="X397"/>
  <c r="W397"/>
  <c r="AC397"/>
  <c r="X400"/>
  <c r="AC400" s="1"/>
  <c r="W400"/>
  <c r="X401"/>
  <c r="W401"/>
  <c r="AC401"/>
  <c r="X402"/>
  <c r="AC402" s="1"/>
  <c r="W402"/>
  <c r="X403"/>
  <c r="W403"/>
  <c r="AC403"/>
  <c r="X404"/>
  <c r="AC404" s="1"/>
  <c r="W404"/>
  <c r="X405"/>
  <c r="W405"/>
  <c r="AC405"/>
  <c r="W406"/>
  <c r="AC406" s="1"/>
  <c r="X407"/>
  <c r="AC407" s="1"/>
  <c r="W407"/>
  <c r="X408"/>
  <c r="AC408" s="1"/>
  <c r="W408"/>
  <c r="X409"/>
  <c r="AC409" s="1"/>
  <c r="W409"/>
  <c r="X410"/>
  <c r="AC410" s="1"/>
  <c r="W410"/>
  <c r="X4"/>
  <c r="AC4" s="1"/>
  <c r="W4"/>
  <c r="T30" i="66"/>
  <c r="AB410" i="65"/>
  <c r="AB409"/>
  <c r="AB408"/>
  <c r="AB407"/>
  <c r="AB406"/>
  <c r="AB405"/>
  <c r="AB391"/>
  <c r="AB387"/>
  <c r="AB385"/>
  <c r="AB381"/>
  <c r="AB379"/>
  <c r="AB378"/>
  <c r="AB370"/>
  <c r="AB369"/>
  <c r="AB366"/>
  <c r="AB365"/>
  <c r="AB364"/>
  <c r="AB360"/>
  <c r="AB359"/>
  <c r="AB358"/>
  <c r="AB357"/>
  <c r="AB356"/>
  <c r="AB355"/>
  <c r="AB354"/>
  <c r="AB353"/>
  <c r="AB352"/>
  <c r="AB351"/>
  <c r="AB350"/>
  <c r="AB349"/>
  <c r="AB348"/>
  <c r="AB347"/>
  <c r="AB346"/>
  <c r="AB332"/>
  <c r="AB331"/>
  <c r="AB330"/>
  <c r="AB329"/>
  <c r="AB328"/>
  <c r="AB327"/>
  <c r="AB326"/>
  <c r="AB325"/>
  <c r="AB324"/>
  <c r="AB323"/>
  <c r="AB319"/>
  <c r="AB318"/>
  <c r="AB313"/>
  <c r="AB312"/>
  <c r="AB311"/>
  <c r="AB310"/>
  <c r="AB309"/>
  <c r="AB308"/>
  <c r="AB307"/>
  <c r="AB306"/>
  <c r="AB305"/>
  <c r="AB303"/>
  <c r="AB301"/>
  <c r="AB300"/>
  <c r="AB299"/>
  <c r="AB298"/>
  <c r="AB297"/>
  <c r="AB296"/>
  <c r="AB295"/>
  <c r="AB291"/>
  <c r="AB290"/>
  <c r="AB289"/>
  <c r="AB287"/>
  <c r="AB283"/>
  <c r="AB282"/>
  <c r="AB241"/>
  <c r="AB229"/>
  <c r="AB228"/>
  <c r="AB227"/>
  <c r="AB225"/>
  <c r="AB224"/>
  <c r="AB223"/>
  <c r="AB222"/>
  <c r="AB220"/>
  <c r="AB219"/>
  <c r="AB218"/>
  <c r="AB217"/>
  <c r="AB216"/>
  <c r="AB215"/>
  <c r="AB214"/>
  <c r="AB213"/>
  <c r="AB212"/>
  <c r="AB211"/>
  <c r="AB210"/>
  <c r="AB208"/>
  <c r="AB206"/>
  <c r="AB205"/>
  <c r="AB204"/>
  <c r="AB203"/>
  <c r="AB202"/>
  <c r="AB201"/>
  <c r="AB200"/>
  <c r="AB199"/>
  <c r="AB198"/>
  <c r="AB197"/>
  <c r="AB196"/>
  <c r="AB194"/>
  <c r="AB193"/>
  <c r="AB192"/>
  <c r="AB191"/>
  <c r="AB188"/>
  <c r="AB183"/>
  <c r="AB175"/>
  <c r="AB174"/>
  <c r="AB173"/>
  <c r="AB170"/>
  <c r="AB169"/>
  <c r="AB168"/>
  <c r="AB166"/>
  <c r="AB165"/>
  <c r="AB164"/>
  <c r="AB163"/>
  <c r="AB162"/>
  <c r="AB161"/>
  <c r="AB159"/>
  <c r="AB158"/>
  <c r="AB157"/>
  <c r="AB155"/>
  <c r="AB154"/>
  <c r="AB153"/>
  <c r="AB152"/>
  <c r="AB151"/>
  <c r="AB148"/>
  <c r="AB146"/>
  <c r="AB144"/>
  <c r="AB143"/>
  <c r="AB142"/>
  <c r="AB140"/>
  <c r="AB129"/>
  <c r="AB137"/>
  <c r="AB136"/>
  <c r="AB135"/>
  <c r="AB134"/>
  <c r="AB133"/>
  <c r="AB132"/>
  <c r="AB131"/>
  <c r="AB18"/>
  <c r="AB19"/>
  <c r="AB20"/>
  <c r="AB21"/>
  <c r="AB22"/>
  <c r="AB23"/>
  <c r="AB24"/>
  <c r="AB25"/>
  <c r="AB26"/>
  <c r="AB27"/>
  <c r="AB28"/>
  <c r="AB29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50"/>
  <c r="AB51"/>
  <c r="AB53"/>
  <c r="AB54"/>
  <c r="AB55"/>
  <c r="AB56"/>
  <c r="AB57"/>
  <c r="AB58"/>
  <c r="AB59"/>
  <c r="AB60"/>
  <c r="AB61"/>
  <c r="AB62"/>
  <c r="AB63"/>
  <c r="AB64"/>
  <c r="AB65"/>
  <c r="AB66"/>
  <c r="AB67"/>
  <c r="AB68"/>
  <c r="AB69"/>
  <c r="AB70"/>
  <c r="AB71"/>
  <c r="AB72"/>
  <c r="AB74"/>
  <c r="AB75"/>
  <c r="AB76"/>
  <c r="AB77"/>
  <c r="AB78"/>
  <c r="AB79"/>
  <c r="AB80"/>
  <c r="AB81"/>
  <c r="AB82"/>
  <c r="AB83"/>
  <c r="AB84"/>
  <c r="AB85"/>
  <c r="AB86"/>
  <c r="AB87"/>
  <c r="AB89"/>
  <c r="AB90"/>
  <c r="AB91"/>
  <c r="AB92"/>
  <c r="AB93"/>
  <c r="AB94"/>
  <c r="AB95"/>
  <c r="AB96"/>
  <c r="AB97"/>
  <c r="AB98"/>
  <c r="AB99"/>
  <c r="AB100"/>
  <c r="AB101"/>
  <c r="AB102"/>
  <c r="AB103"/>
  <c r="AB104"/>
  <c r="AB105"/>
  <c r="AB106"/>
  <c r="AB107"/>
  <c r="AB108"/>
  <c r="AB109"/>
  <c r="AB110"/>
  <c r="AB111"/>
  <c r="AB112"/>
  <c r="AB113"/>
  <c r="AB114"/>
  <c r="AB115"/>
  <c r="AB116"/>
  <c r="AB117"/>
  <c r="AB118"/>
  <c r="AB119"/>
  <c r="AB120"/>
  <c r="AB121"/>
  <c r="AB122"/>
  <c r="AB124"/>
  <c r="AB125"/>
  <c r="AB17"/>
  <c r="AB15"/>
  <c r="AB14"/>
  <c r="AB13"/>
  <c r="AB12"/>
  <c r="AB11"/>
  <c r="AB10"/>
  <c r="AB6"/>
  <c r="AB7"/>
  <c r="AB8"/>
  <c r="AB5"/>
  <c r="AB4"/>
  <c r="O186"/>
  <c r="U353" i="67"/>
  <c r="U169"/>
  <c r="B338" i="66"/>
  <c r="C338"/>
  <c r="D338"/>
  <c r="E338"/>
  <c r="F338"/>
  <c r="G338"/>
  <c r="H338"/>
  <c r="I338"/>
  <c r="J338"/>
  <c r="K338"/>
  <c r="L338"/>
  <c r="B339"/>
  <c r="C339"/>
  <c r="D339"/>
  <c r="E339"/>
  <c r="F339"/>
  <c r="G339"/>
  <c r="H339"/>
  <c r="I339"/>
  <c r="J339"/>
  <c r="K339"/>
  <c r="L339"/>
  <c r="B340"/>
  <c r="C340"/>
  <c r="D340"/>
  <c r="E340"/>
  <c r="F340"/>
  <c r="G340"/>
  <c r="H340"/>
  <c r="I340"/>
  <c r="J340"/>
  <c r="K340"/>
  <c r="L340"/>
  <c r="B341"/>
  <c r="C341"/>
  <c r="D341"/>
  <c r="E341"/>
  <c r="F341"/>
  <c r="G341"/>
  <c r="H341"/>
  <c r="I341"/>
  <c r="J341"/>
  <c r="K341"/>
  <c r="L341"/>
  <c r="B342"/>
  <c r="C342"/>
  <c r="D342"/>
  <c r="E342"/>
  <c r="F342"/>
  <c r="G342"/>
  <c r="H342"/>
  <c r="I342"/>
  <c r="J342"/>
  <c r="K342"/>
  <c r="L342"/>
  <c r="B343"/>
  <c r="C343"/>
  <c r="D343"/>
  <c r="E343"/>
  <c r="F343"/>
  <c r="G343"/>
  <c r="H343"/>
  <c r="I343"/>
  <c r="J343"/>
  <c r="K343"/>
  <c r="L343"/>
  <c r="A338"/>
  <c r="A339"/>
  <c r="A340"/>
  <c r="A341"/>
  <c r="A342"/>
  <c r="A343"/>
  <c r="A338" i="67"/>
  <c r="A339"/>
  <c r="A340"/>
  <c r="A341"/>
  <c r="A342"/>
  <c r="A343"/>
  <c r="T5"/>
  <c r="U5"/>
  <c r="V5"/>
  <c r="Y5"/>
  <c r="Z5"/>
  <c r="T6"/>
  <c r="U6"/>
  <c r="V6"/>
  <c r="Y6"/>
  <c r="Z6"/>
  <c r="T7"/>
  <c r="U7"/>
  <c r="Y7"/>
  <c r="Z7"/>
  <c r="T8"/>
  <c r="U8"/>
  <c r="V8"/>
  <c r="Y8"/>
  <c r="U9"/>
  <c r="Y9"/>
  <c r="Z9"/>
  <c r="T10"/>
  <c r="U10"/>
  <c r="Y10"/>
  <c r="Z10"/>
  <c r="T11"/>
  <c r="U11"/>
  <c r="V11"/>
  <c r="Y11"/>
  <c r="Z11"/>
  <c r="T12"/>
  <c r="U12"/>
  <c r="V12"/>
  <c r="Y12"/>
  <c r="Z12"/>
  <c r="T13"/>
  <c r="U13"/>
  <c r="V13"/>
  <c r="Y13"/>
  <c r="Z13"/>
  <c r="T14"/>
  <c r="V14"/>
  <c r="Y14"/>
  <c r="Z14"/>
  <c r="T15"/>
  <c r="T17"/>
  <c r="U17"/>
  <c r="V17"/>
  <c r="Y17"/>
  <c r="Z17"/>
  <c r="T18"/>
  <c r="V18"/>
  <c r="Y18"/>
  <c r="Z18"/>
  <c r="T19"/>
  <c r="U19"/>
  <c r="V19"/>
  <c r="Y19"/>
  <c r="Z19"/>
  <c r="T20"/>
  <c r="U20"/>
  <c r="Y20"/>
  <c r="Z20"/>
  <c r="T21"/>
  <c r="V21"/>
  <c r="Y21"/>
  <c r="Z21"/>
  <c r="T22"/>
  <c r="V22"/>
  <c r="Y22"/>
  <c r="Z22"/>
  <c r="T23"/>
  <c r="U23"/>
  <c r="V23"/>
  <c r="Y23"/>
  <c r="Z23"/>
  <c r="T24"/>
  <c r="U24"/>
  <c r="V24"/>
  <c r="Y24"/>
  <c r="Z24"/>
  <c r="T25"/>
  <c r="U25"/>
  <c r="V25"/>
  <c r="Y25"/>
  <c r="Z25"/>
  <c r="T26"/>
  <c r="U26"/>
  <c r="V26"/>
  <c r="Y26"/>
  <c r="Z26"/>
  <c r="T27"/>
  <c r="U27"/>
  <c r="V27"/>
  <c r="Y27"/>
  <c r="Z27"/>
  <c r="T28"/>
  <c r="U28"/>
  <c r="V28"/>
  <c r="Y28"/>
  <c r="Z28"/>
  <c r="T29"/>
  <c r="U29"/>
  <c r="Y29"/>
  <c r="Z29"/>
  <c r="U30"/>
  <c r="Z30"/>
  <c r="T31"/>
  <c r="U31"/>
  <c r="V31"/>
  <c r="Y31"/>
  <c r="Z31"/>
  <c r="T32"/>
  <c r="U32"/>
  <c r="V32"/>
  <c r="Y32"/>
  <c r="Z32"/>
  <c r="T33"/>
  <c r="U33"/>
  <c r="V33"/>
  <c r="Y33"/>
  <c r="Z33"/>
  <c r="T34"/>
  <c r="U34"/>
  <c r="V34"/>
  <c r="Y34"/>
  <c r="Z34"/>
  <c r="T35"/>
  <c r="U35"/>
  <c r="V35"/>
  <c r="Y35"/>
  <c r="Z35"/>
  <c r="T36"/>
  <c r="U36"/>
  <c r="V36"/>
  <c r="Y36"/>
  <c r="Z36"/>
  <c r="T37"/>
  <c r="U37"/>
  <c r="V37"/>
  <c r="Y37"/>
  <c r="Z37"/>
  <c r="T38"/>
  <c r="U38"/>
  <c r="V38"/>
  <c r="Y38"/>
  <c r="Z38"/>
  <c r="T39"/>
  <c r="U39"/>
  <c r="V39"/>
  <c r="Y39"/>
  <c r="Z39"/>
  <c r="T40"/>
  <c r="U40"/>
  <c r="V40"/>
  <c r="Y40"/>
  <c r="Z40"/>
  <c r="T41"/>
  <c r="U41"/>
  <c r="V41"/>
  <c r="Y41"/>
  <c r="Z41"/>
  <c r="T42"/>
  <c r="U42"/>
  <c r="V42"/>
  <c r="Y42"/>
  <c r="Z42"/>
  <c r="T43"/>
  <c r="V43"/>
  <c r="Y43"/>
  <c r="Z43"/>
  <c r="T44"/>
  <c r="U44"/>
  <c r="V44"/>
  <c r="Y44"/>
  <c r="Z44"/>
  <c r="T45"/>
  <c r="U45"/>
  <c r="V45"/>
  <c r="Y45"/>
  <c r="Z45"/>
  <c r="T46"/>
  <c r="Y46"/>
  <c r="Z46"/>
  <c r="T47"/>
  <c r="V47"/>
  <c r="Y47"/>
  <c r="Z47"/>
  <c r="T48"/>
  <c r="V48"/>
  <c r="Y48"/>
  <c r="Z48"/>
  <c r="T49"/>
  <c r="U49"/>
  <c r="Y49"/>
  <c r="Z49"/>
  <c r="T50"/>
  <c r="V50"/>
  <c r="Y50"/>
  <c r="Z50"/>
  <c r="T51"/>
  <c r="V51"/>
  <c r="Y51"/>
  <c r="Z51"/>
  <c r="T53"/>
  <c r="U53"/>
  <c r="V53"/>
  <c r="Y53"/>
  <c r="Z53"/>
  <c r="T54"/>
  <c r="U54"/>
  <c r="V54"/>
  <c r="Y54"/>
  <c r="Z54"/>
  <c r="T55"/>
  <c r="V55"/>
  <c r="Y55"/>
  <c r="Z55"/>
  <c r="T56"/>
  <c r="V56"/>
  <c r="Y56"/>
  <c r="Z56"/>
  <c r="T57"/>
  <c r="U57"/>
  <c r="V57"/>
  <c r="Y57"/>
  <c r="Z57"/>
  <c r="T58"/>
  <c r="U58"/>
  <c r="V58"/>
  <c r="Y58"/>
  <c r="Z58"/>
  <c r="T59"/>
  <c r="U59"/>
  <c r="V59"/>
  <c r="Y59"/>
  <c r="Z59"/>
  <c r="T60"/>
  <c r="U60"/>
  <c r="V60"/>
  <c r="Y60"/>
  <c r="Z60"/>
  <c r="T61"/>
  <c r="U61"/>
  <c r="V61"/>
  <c r="Y61"/>
  <c r="Z61"/>
  <c r="T62"/>
  <c r="V62"/>
  <c r="Y62"/>
  <c r="Z62"/>
  <c r="T63"/>
  <c r="V63"/>
  <c r="Y63"/>
  <c r="Z63"/>
  <c r="T64"/>
  <c r="V64"/>
  <c r="Y64"/>
  <c r="Z64"/>
  <c r="T65"/>
  <c r="U65"/>
  <c r="V65"/>
  <c r="Y65"/>
  <c r="Z65"/>
  <c r="T66"/>
  <c r="V66"/>
  <c r="Y66"/>
  <c r="Z66"/>
  <c r="T67"/>
  <c r="U67"/>
  <c r="V67"/>
  <c r="Y67"/>
  <c r="Z67"/>
  <c r="T68"/>
  <c r="U68"/>
  <c r="V68"/>
  <c r="Y68"/>
  <c r="Z68"/>
  <c r="T69"/>
  <c r="U69"/>
  <c r="V69"/>
  <c r="Y69"/>
  <c r="Z69"/>
  <c r="T70"/>
  <c r="V70"/>
  <c r="Y70"/>
  <c r="Z70"/>
  <c r="T71"/>
  <c r="U71"/>
  <c r="V71"/>
  <c r="Y71"/>
  <c r="Z71"/>
  <c r="T72"/>
  <c r="U72"/>
  <c r="V72"/>
  <c r="Y72"/>
  <c r="Z72"/>
  <c r="T74"/>
  <c r="U74"/>
  <c r="V74"/>
  <c r="Y74"/>
  <c r="Z74"/>
  <c r="T75"/>
  <c r="U75"/>
  <c r="V75"/>
  <c r="Y75"/>
  <c r="Z75"/>
  <c r="T76"/>
  <c r="V76"/>
  <c r="Y76"/>
  <c r="Z76"/>
  <c r="T77"/>
  <c r="U77"/>
  <c r="V77"/>
  <c r="Y77"/>
  <c r="Z77"/>
  <c r="T78"/>
  <c r="V78"/>
  <c r="Z78"/>
  <c r="T79"/>
  <c r="U79"/>
  <c r="Y79"/>
  <c r="Z79"/>
  <c r="T80"/>
  <c r="V80"/>
  <c r="W80"/>
  <c r="Z80"/>
  <c r="T81"/>
  <c r="U81"/>
  <c r="V81"/>
  <c r="Y81"/>
  <c r="Z81"/>
  <c r="T82"/>
  <c r="U82"/>
  <c r="V82"/>
  <c r="Y82"/>
  <c r="Z82"/>
  <c r="T83"/>
  <c r="U83"/>
  <c r="V83"/>
  <c r="Y83"/>
  <c r="Z83"/>
  <c r="T84"/>
  <c r="U84"/>
  <c r="V84"/>
  <c r="Y84"/>
  <c r="Z84"/>
  <c r="T85"/>
  <c r="U85"/>
  <c r="Y85"/>
  <c r="T86"/>
  <c r="U86"/>
  <c r="Y86"/>
  <c r="Z86"/>
  <c r="T87"/>
  <c r="U87"/>
  <c r="V87"/>
  <c r="Y87"/>
  <c r="Z87"/>
  <c r="T89"/>
  <c r="U89"/>
  <c r="V89"/>
  <c r="Y89"/>
  <c r="Z89"/>
  <c r="T90"/>
  <c r="V90"/>
  <c r="Y90"/>
  <c r="Z90"/>
  <c r="T91"/>
  <c r="U91"/>
  <c r="V91"/>
  <c r="Y91"/>
  <c r="Z91"/>
  <c r="T92"/>
  <c r="V92"/>
  <c r="Y92"/>
  <c r="Z92"/>
  <c r="T93"/>
  <c r="U93"/>
  <c r="V93"/>
  <c r="Y93"/>
  <c r="Z93"/>
  <c r="T94"/>
  <c r="U94"/>
  <c r="V94"/>
  <c r="Y94"/>
  <c r="Z94"/>
  <c r="T95"/>
  <c r="V95"/>
  <c r="Y95"/>
  <c r="Z95"/>
  <c r="T96"/>
  <c r="U96"/>
  <c r="V96"/>
  <c r="Y96"/>
  <c r="Z96"/>
  <c r="T97"/>
  <c r="V97"/>
  <c r="Y97"/>
  <c r="Z97"/>
  <c r="T98"/>
  <c r="U98"/>
  <c r="V98"/>
  <c r="Y98"/>
  <c r="Z98"/>
  <c r="T99"/>
  <c r="V99"/>
  <c r="Y99"/>
  <c r="Z99"/>
  <c r="T100"/>
  <c r="V100"/>
  <c r="Y100"/>
  <c r="Z100"/>
  <c r="T101"/>
  <c r="U101"/>
  <c r="V101"/>
  <c r="Y101"/>
  <c r="Z101"/>
  <c r="T102"/>
  <c r="U102"/>
  <c r="V102"/>
  <c r="Y102"/>
  <c r="Z102"/>
  <c r="T103"/>
  <c r="U103"/>
  <c r="V103"/>
  <c r="Y103"/>
  <c r="Z103"/>
  <c r="T104"/>
  <c r="U104"/>
  <c r="V104"/>
  <c r="Y104"/>
  <c r="Z104"/>
  <c r="T105"/>
  <c r="U105"/>
  <c r="V105"/>
  <c r="Y105"/>
  <c r="Z105"/>
  <c r="T106"/>
  <c r="V106"/>
  <c r="X106"/>
  <c r="T107"/>
  <c r="U107"/>
  <c r="V107"/>
  <c r="Y107"/>
  <c r="Z107"/>
  <c r="T108"/>
  <c r="V108"/>
  <c r="Y108"/>
  <c r="Z108"/>
  <c r="T109"/>
  <c r="V109"/>
  <c r="Y109"/>
  <c r="Z109"/>
  <c r="T110"/>
  <c r="V110"/>
  <c r="Y110"/>
  <c r="Z110"/>
  <c r="T111"/>
  <c r="U111"/>
  <c r="V111"/>
  <c r="Y111"/>
  <c r="Z111"/>
  <c r="T112"/>
  <c r="U112"/>
  <c r="V112"/>
  <c r="Y112"/>
  <c r="Z112"/>
  <c r="T113"/>
  <c r="Y113"/>
  <c r="Z113"/>
  <c r="T114"/>
  <c r="U114"/>
  <c r="V114"/>
  <c r="Y114"/>
  <c r="Z114"/>
  <c r="T115"/>
  <c r="U115"/>
  <c r="V115"/>
  <c r="Y115"/>
  <c r="T116"/>
  <c r="V116"/>
  <c r="Y116"/>
  <c r="Z116"/>
  <c r="T117"/>
  <c r="V117"/>
  <c r="Y117"/>
  <c r="T118"/>
  <c r="V118"/>
  <c r="Y118"/>
  <c r="Z118"/>
  <c r="T119"/>
  <c r="U119"/>
  <c r="V119"/>
  <c r="Y119"/>
  <c r="Z119"/>
  <c r="T120"/>
  <c r="U120"/>
  <c r="V120"/>
  <c r="Y120"/>
  <c r="Z120"/>
  <c r="T121"/>
  <c r="U121"/>
  <c r="V121"/>
  <c r="Y121"/>
  <c r="Z121"/>
  <c r="T122"/>
  <c r="V122"/>
  <c r="Y122"/>
  <c r="Z122"/>
  <c r="T124"/>
  <c r="U124"/>
  <c r="V124"/>
  <c r="Y124"/>
  <c r="Z124"/>
  <c r="T125"/>
  <c r="U125"/>
  <c r="V125"/>
  <c r="Y125"/>
  <c r="Z125"/>
  <c r="T127"/>
  <c r="U127"/>
  <c r="V127"/>
  <c r="W127"/>
  <c r="Z127"/>
  <c r="T128"/>
  <c r="U128"/>
  <c r="V128"/>
  <c r="Y128"/>
  <c r="Z128"/>
  <c r="T129"/>
  <c r="U129"/>
  <c r="V129"/>
  <c r="Y129"/>
  <c r="Z129"/>
  <c r="T130"/>
  <c r="U130"/>
  <c r="V130"/>
  <c r="Y130"/>
  <c r="Z130"/>
  <c r="T131"/>
  <c r="U131"/>
  <c r="V131"/>
  <c r="Y131"/>
  <c r="Z131"/>
  <c r="T132"/>
  <c r="V132"/>
  <c r="Y132"/>
  <c r="T133"/>
  <c r="U133"/>
  <c r="V133"/>
  <c r="Y133"/>
  <c r="Z133"/>
  <c r="T134"/>
  <c r="U134"/>
  <c r="V134"/>
  <c r="Y134"/>
  <c r="Z134"/>
  <c r="T135"/>
  <c r="U135"/>
  <c r="V135"/>
  <c r="Y135"/>
  <c r="Z135"/>
  <c r="T136"/>
  <c r="V136"/>
  <c r="Y136"/>
  <c r="T137"/>
  <c r="U137"/>
  <c r="V137"/>
  <c r="Y137"/>
  <c r="Z137"/>
  <c r="T138"/>
  <c r="U138"/>
  <c r="V138"/>
  <c r="Y138"/>
  <c r="T139"/>
  <c r="U139"/>
  <c r="V139"/>
  <c r="Y139"/>
  <c r="Z139"/>
  <c r="T140"/>
  <c r="V140"/>
  <c r="Y140"/>
  <c r="T142"/>
  <c r="U142"/>
  <c r="V142"/>
  <c r="Y142"/>
  <c r="T143"/>
  <c r="V143"/>
  <c r="X143"/>
  <c r="T144"/>
  <c r="U144"/>
  <c r="V144"/>
  <c r="Y144"/>
  <c r="Z144"/>
  <c r="T146"/>
  <c r="V146"/>
  <c r="Y146"/>
  <c r="Z146"/>
  <c r="T147"/>
  <c r="U147"/>
  <c r="Y147"/>
  <c r="Z147"/>
  <c r="T148"/>
  <c r="U148"/>
  <c r="V148"/>
  <c r="Y148"/>
  <c r="Z148"/>
  <c r="U149"/>
  <c r="V149"/>
  <c r="Y149"/>
  <c r="Z149"/>
  <c r="U150"/>
  <c r="V150"/>
  <c r="Y150"/>
  <c r="Z150"/>
  <c r="T151"/>
  <c r="U151"/>
  <c r="V151"/>
  <c r="Y151"/>
  <c r="Z151"/>
  <c r="T152"/>
  <c r="U152"/>
  <c r="V152"/>
  <c r="Y152"/>
  <c r="Z152"/>
  <c r="T153"/>
  <c r="U153"/>
  <c r="V153"/>
  <c r="Y153"/>
  <c r="Z153"/>
  <c r="T154"/>
  <c r="U154"/>
  <c r="Y154"/>
  <c r="Z154"/>
  <c r="T155"/>
  <c r="V155"/>
  <c r="Y155"/>
  <c r="Z155"/>
  <c r="U156"/>
  <c r="V156"/>
  <c r="Y156"/>
  <c r="T157"/>
  <c r="U157"/>
  <c r="V157"/>
  <c r="Y157"/>
  <c r="Z157"/>
  <c r="T158"/>
  <c r="U158"/>
  <c r="V158"/>
  <c r="Y158"/>
  <c r="Z158"/>
  <c r="T159"/>
  <c r="U159"/>
  <c r="V159"/>
  <c r="Y159"/>
  <c r="Z159"/>
  <c r="T161"/>
  <c r="U161"/>
  <c r="V161"/>
  <c r="Y161"/>
  <c r="Z161"/>
  <c r="T162"/>
  <c r="U162"/>
  <c r="V162"/>
  <c r="Y162"/>
  <c r="Z162"/>
  <c r="T163"/>
  <c r="U163"/>
  <c r="V163"/>
  <c r="Y163"/>
  <c r="Z163"/>
  <c r="T164"/>
  <c r="V164"/>
  <c r="Y164"/>
  <c r="Z164"/>
  <c r="T165"/>
  <c r="U165"/>
  <c r="V165"/>
  <c r="Y165"/>
  <c r="Z165"/>
  <c r="T166"/>
  <c r="V166"/>
  <c r="Y166"/>
  <c r="Z166"/>
  <c r="T168"/>
  <c r="V168"/>
  <c r="Y168"/>
  <c r="Z168"/>
  <c r="T169"/>
  <c r="V169"/>
  <c r="Y169"/>
  <c r="Z169"/>
  <c r="T170"/>
  <c r="V170"/>
  <c r="Y170"/>
  <c r="Z170"/>
  <c r="U171"/>
  <c r="V171"/>
  <c r="Y171"/>
  <c r="Z171"/>
  <c r="U172"/>
  <c r="V172"/>
  <c r="Y172"/>
  <c r="Z172"/>
  <c r="T173"/>
  <c r="V173"/>
  <c r="Y173"/>
  <c r="Z173"/>
  <c r="T174"/>
  <c r="U174"/>
  <c r="V174"/>
  <c r="Y174"/>
  <c r="Z174"/>
  <c r="T175"/>
  <c r="U175"/>
  <c r="V175"/>
  <c r="Y175"/>
  <c r="Z175"/>
  <c r="T177"/>
  <c r="U177"/>
  <c r="V177"/>
  <c r="Y177"/>
  <c r="Z177"/>
  <c r="T178"/>
  <c r="U178"/>
  <c r="V178"/>
  <c r="Y178"/>
  <c r="Z178"/>
  <c r="T179"/>
  <c r="U179"/>
  <c r="V179"/>
  <c r="Y179"/>
  <c r="Z179"/>
  <c r="T180"/>
  <c r="U180"/>
  <c r="V180"/>
  <c r="Y180"/>
  <c r="T181"/>
  <c r="U181"/>
  <c r="V181"/>
  <c r="Y181"/>
  <c r="Z181"/>
  <c r="T182"/>
  <c r="U182"/>
  <c r="V182"/>
  <c r="Y182"/>
  <c r="Z182"/>
  <c r="T183"/>
  <c r="U183"/>
  <c r="V183"/>
  <c r="Y183"/>
  <c r="Z183"/>
  <c r="U184"/>
  <c r="V184"/>
  <c r="Y184"/>
  <c r="Z184"/>
  <c r="T185"/>
  <c r="U185"/>
  <c r="V185"/>
  <c r="Y185"/>
  <c r="Z185"/>
  <c r="T186"/>
  <c r="U186"/>
  <c r="V186"/>
  <c r="Y186"/>
  <c r="Z186"/>
  <c r="T187"/>
  <c r="U187"/>
  <c r="V187"/>
  <c r="Y187"/>
  <c r="Z187"/>
  <c r="T188"/>
  <c r="U188"/>
  <c r="V188"/>
  <c r="Y188"/>
  <c r="Z188"/>
  <c r="T190"/>
  <c r="U190"/>
  <c r="V190"/>
  <c r="Y190"/>
  <c r="Z190"/>
  <c r="T191"/>
  <c r="U191"/>
  <c r="V191"/>
  <c r="Y191"/>
  <c r="Z191"/>
  <c r="T192"/>
  <c r="U192"/>
  <c r="V192"/>
  <c r="Y192"/>
  <c r="Z192"/>
  <c r="T193"/>
  <c r="U193"/>
  <c r="V193"/>
  <c r="Y193"/>
  <c r="Z193"/>
  <c r="T194"/>
  <c r="U194"/>
  <c r="V194"/>
  <c r="Y194"/>
  <c r="Z194"/>
  <c r="T195"/>
  <c r="U195"/>
  <c r="V195"/>
  <c r="Y195"/>
  <c r="Z195"/>
  <c r="T196"/>
  <c r="U196"/>
  <c r="V196"/>
  <c r="Y196"/>
  <c r="Z196"/>
  <c r="T197"/>
  <c r="U197"/>
  <c r="V197"/>
  <c r="Y197"/>
  <c r="Z197"/>
  <c r="T198"/>
  <c r="U198"/>
  <c r="V198"/>
  <c r="Y198"/>
  <c r="Z198"/>
  <c r="T199"/>
  <c r="U199"/>
  <c r="V199"/>
  <c r="Y199"/>
  <c r="Z199"/>
  <c r="T200"/>
  <c r="U200"/>
  <c r="V200"/>
  <c r="Y200"/>
  <c r="Z200"/>
  <c r="T201"/>
  <c r="U201"/>
  <c r="V201"/>
  <c r="Y201"/>
  <c r="Z201"/>
  <c r="T202"/>
  <c r="U202"/>
  <c r="V202"/>
  <c r="Y202"/>
  <c r="Z202"/>
  <c r="T203"/>
  <c r="V203"/>
  <c r="Y203"/>
  <c r="Z203"/>
  <c r="T204"/>
  <c r="U204"/>
  <c r="V204"/>
  <c r="Y204"/>
  <c r="Z204"/>
  <c r="T205"/>
  <c r="U205"/>
  <c r="V205"/>
  <c r="Y205"/>
  <c r="Z205"/>
  <c r="T206"/>
  <c r="U206"/>
  <c r="V206"/>
  <c r="Y206"/>
  <c r="T207"/>
  <c r="U207"/>
  <c r="V207"/>
  <c r="Y207"/>
  <c r="Z207"/>
  <c r="T208"/>
  <c r="U208"/>
  <c r="V208"/>
  <c r="Y208"/>
  <c r="Z208"/>
  <c r="T209"/>
  <c r="U209"/>
  <c r="V209"/>
  <c r="Y209"/>
  <c r="Z209"/>
  <c r="T210"/>
  <c r="V210"/>
  <c r="Y210"/>
  <c r="Z210"/>
  <c r="T211"/>
  <c r="V211"/>
  <c r="Y211"/>
  <c r="Z211"/>
  <c r="T212"/>
  <c r="U212"/>
  <c r="V212"/>
  <c r="Y212"/>
  <c r="Z212"/>
  <c r="T213"/>
  <c r="U213"/>
  <c r="V213"/>
  <c r="Y213"/>
  <c r="Z213"/>
  <c r="T214"/>
  <c r="V214"/>
  <c r="Y214"/>
  <c r="Z214"/>
  <c r="T215"/>
  <c r="V215"/>
  <c r="Y215"/>
  <c r="Z215"/>
  <c r="T216"/>
  <c r="U216"/>
  <c r="V216"/>
  <c r="Y216"/>
  <c r="Z216"/>
  <c r="T217"/>
  <c r="U217"/>
  <c r="V217"/>
  <c r="Y217"/>
  <c r="Z217"/>
  <c r="T218"/>
  <c r="U218"/>
  <c r="V218"/>
  <c r="Y218"/>
  <c r="Z218"/>
  <c r="T219"/>
  <c r="V219"/>
  <c r="Y219"/>
  <c r="Z219"/>
  <c r="T220"/>
  <c r="V220"/>
  <c r="Y220"/>
  <c r="Z220"/>
  <c r="T222"/>
  <c r="V222"/>
  <c r="Y222"/>
  <c r="Z222"/>
  <c r="T223"/>
  <c r="U223"/>
  <c r="V223"/>
  <c r="Y223"/>
  <c r="Z223"/>
  <c r="T224"/>
  <c r="V224"/>
  <c r="Y224"/>
  <c r="Z224"/>
  <c r="T225"/>
  <c r="U225"/>
  <c r="V225"/>
  <c r="Y225"/>
  <c r="Z225"/>
  <c r="T226"/>
  <c r="U226"/>
  <c r="V226"/>
  <c r="Y226"/>
  <c r="Z226"/>
  <c r="T227"/>
  <c r="U227"/>
  <c r="V227"/>
  <c r="Y227"/>
  <c r="Z227"/>
  <c r="T228"/>
  <c r="U228"/>
  <c r="V228"/>
  <c r="Y228"/>
  <c r="Z228"/>
  <c r="T229"/>
  <c r="U229"/>
  <c r="V229"/>
  <c r="Y229"/>
  <c r="Z229"/>
  <c r="T230"/>
  <c r="U230"/>
  <c r="V230"/>
  <c r="Y230"/>
  <c r="Z230"/>
  <c r="T241"/>
  <c r="U241"/>
  <c r="V241"/>
  <c r="Y241"/>
  <c r="Z241"/>
  <c r="T243"/>
  <c r="U243"/>
  <c r="V243"/>
  <c r="Y243"/>
  <c r="Z243"/>
  <c r="T245"/>
  <c r="U245"/>
  <c r="V245"/>
  <c r="Y245"/>
  <c r="Z245"/>
  <c r="T246"/>
  <c r="U246"/>
  <c r="V246"/>
  <c r="Y246"/>
  <c r="Z246"/>
  <c r="T248"/>
  <c r="U248"/>
  <c r="V248"/>
  <c r="Y248"/>
  <c r="Z248"/>
  <c r="T249"/>
  <c r="U249"/>
  <c r="V249"/>
  <c r="Y249"/>
  <c r="Z249"/>
  <c r="T250"/>
  <c r="U250"/>
  <c r="Y250"/>
  <c r="Z250"/>
  <c r="T257"/>
  <c r="U257"/>
  <c r="V257"/>
  <c r="Y257"/>
  <c r="Z257"/>
  <c r="T258"/>
  <c r="U258"/>
  <c r="V258"/>
  <c r="Y258"/>
  <c r="Z258"/>
  <c r="T259"/>
  <c r="U259"/>
  <c r="V259"/>
  <c r="Y259"/>
  <c r="Z259"/>
  <c r="T261"/>
  <c r="U261"/>
  <c r="V261"/>
  <c r="Y261"/>
  <c r="Z261"/>
  <c r="T262"/>
  <c r="U262"/>
  <c r="V262"/>
  <c r="Y262"/>
  <c r="Z262"/>
  <c r="T263"/>
  <c r="U263"/>
  <c r="V263"/>
  <c r="Y263"/>
  <c r="Z263"/>
  <c r="T264"/>
  <c r="U264"/>
  <c r="V264"/>
  <c r="Y264"/>
  <c r="Z264"/>
  <c r="V271"/>
  <c r="X271"/>
  <c r="Y271"/>
  <c r="T275"/>
  <c r="U275"/>
  <c r="V275"/>
  <c r="Y275"/>
  <c r="T276"/>
  <c r="U276"/>
  <c r="V276"/>
  <c r="Y276"/>
  <c r="T277"/>
  <c r="U277"/>
  <c r="V277"/>
  <c r="Y277"/>
  <c r="T278"/>
  <c r="U278"/>
  <c r="V278"/>
  <c r="Y278"/>
  <c r="T279"/>
  <c r="U279"/>
  <c r="V279"/>
  <c r="Y279"/>
  <c r="Z279"/>
  <c r="T282"/>
  <c r="U282"/>
  <c r="V282"/>
  <c r="Y282"/>
  <c r="Z282"/>
  <c r="T283"/>
  <c r="V283"/>
  <c r="Y283"/>
  <c r="Z283"/>
  <c r="T284"/>
  <c r="U284"/>
  <c r="V284"/>
  <c r="Y284"/>
  <c r="Z284"/>
  <c r="T286"/>
  <c r="V286"/>
  <c r="Y286"/>
  <c r="Z286"/>
  <c r="T287"/>
  <c r="U287"/>
  <c r="V287"/>
  <c r="Y287"/>
  <c r="Z287"/>
  <c r="T288"/>
  <c r="U288"/>
  <c r="V288"/>
  <c r="Y288"/>
  <c r="Z288"/>
  <c r="T289"/>
  <c r="U289"/>
  <c r="Y289"/>
  <c r="Z289"/>
  <c r="T290"/>
  <c r="V290"/>
  <c r="Y290"/>
  <c r="Z290"/>
  <c r="T291"/>
  <c r="U291"/>
  <c r="V291"/>
  <c r="Y291"/>
  <c r="Z291"/>
  <c r="T292"/>
  <c r="U292"/>
  <c r="V292"/>
  <c r="Y292"/>
  <c r="Z292"/>
  <c r="T293"/>
  <c r="U293"/>
  <c r="V293"/>
  <c r="Y293"/>
  <c r="Z293"/>
  <c r="T294"/>
  <c r="U294"/>
  <c r="V294"/>
  <c r="Y294"/>
  <c r="Z294"/>
  <c r="T295"/>
  <c r="U295"/>
  <c r="V295"/>
  <c r="Y295"/>
  <c r="Z295"/>
  <c r="T296"/>
  <c r="U296"/>
  <c r="V296"/>
  <c r="Y296"/>
  <c r="Z296"/>
  <c r="T297"/>
  <c r="U297"/>
  <c r="V297"/>
  <c r="Y297"/>
  <c r="Z297"/>
  <c r="T298"/>
  <c r="U298"/>
  <c r="Y298"/>
  <c r="Z298"/>
  <c r="T299"/>
  <c r="U299"/>
  <c r="V299"/>
  <c r="Y299"/>
  <c r="Z299"/>
  <c r="T300"/>
  <c r="V300"/>
  <c r="Y300"/>
  <c r="Z300"/>
  <c r="T301"/>
  <c r="U301"/>
  <c r="Y301"/>
  <c r="Z301"/>
  <c r="T302"/>
  <c r="V302"/>
  <c r="Y302"/>
  <c r="Z302"/>
  <c r="T303"/>
  <c r="U303"/>
  <c r="V303"/>
  <c r="Y303"/>
  <c r="Z303"/>
  <c r="T304"/>
  <c r="U304"/>
  <c r="V304"/>
  <c r="Y304"/>
  <c r="Z304"/>
  <c r="T305"/>
  <c r="U305"/>
  <c r="V305"/>
  <c r="Y305"/>
  <c r="Z305"/>
  <c r="T306"/>
  <c r="U306"/>
  <c r="V306"/>
  <c r="Y306"/>
  <c r="Z306"/>
  <c r="T307"/>
  <c r="V307"/>
  <c r="Y307"/>
  <c r="Z307"/>
  <c r="T308"/>
  <c r="U308"/>
  <c r="V308"/>
  <c r="Y308"/>
  <c r="Z308"/>
  <c r="T309"/>
  <c r="U309"/>
  <c r="V309"/>
  <c r="Y309"/>
  <c r="Z309"/>
  <c r="T310"/>
  <c r="V310"/>
  <c r="Y310"/>
  <c r="Z310"/>
  <c r="T311"/>
  <c r="U311"/>
  <c r="V311"/>
  <c r="Y311"/>
  <c r="Z311"/>
  <c r="T312"/>
  <c r="U312"/>
  <c r="V312"/>
  <c r="Y312"/>
  <c r="Z312"/>
  <c r="T313"/>
  <c r="U313"/>
  <c r="Y313"/>
  <c r="Z313"/>
  <c r="T314"/>
  <c r="U314"/>
  <c r="V314"/>
  <c r="Y314"/>
  <c r="Z314"/>
  <c r="T315"/>
  <c r="U315"/>
  <c r="V315"/>
  <c r="Y315"/>
  <c r="Z315"/>
  <c r="T316"/>
  <c r="U316"/>
  <c r="V316"/>
  <c r="Y316"/>
  <c r="Z316"/>
  <c r="T318"/>
  <c r="U318"/>
  <c r="V318"/>
  <c r="Y318"/>
  <c r="Z318"/>
  <c r="T319"/>
  <c r="U319"/>
  <c r="V319"/>
  <c r="Y319"/>
  <c r="Z319"/>
  <c r="T320"/>
  <c r="U320"/>
  <c r="V320"/>
  <c r="Y320"/>
  <c r="Z320"/>
  <c r="T321"/>
  <c r="V321"/>
  <c r="Y321"/>
  <c r="Z321"/>
  <c r="T322"/>
  <c r="U322"/>
  <c r="V322"/>
  <c r="Y322"/>
  <c r="Z322"/>
  <c r="T323"/>
  <c r="U323"/>
  <c r="V323"/>
  <c r="Y323"/>
  <c r="Z323"/>
  <c r="T324"/>
  <c r="U324"/>
  <c r="V324"/>
  <c r="X324"/>
  <c r="Y324"/>
  <c r="T325"/>
  <c r="U325"/>
  <c r="V325"/>
  <c r="Y325"/>
  <c r="Z325"/>
  <c r="T326"/>
  <c r="V326"/>
  <c r="Y326"/>
  <c r="T327"/>
  <c r="U327"/>
  <c r="V327"/>
  <c r="Y327"/>
  <c r="Z327"/>
  <c r="T328"/>
  <c r="U328"/>
  <c r="V328"/>
  <c r="Y328"/>
  <c r="Z328"/>
  <c r="T329"/>
  <c r="V329"/>
  <c r="Y329"/>
  <c r="Z329"/>
  <c r="T330"/>
  <c r="U330"/>
  <c r="V330"/>
  <c r="Y330"/>
  <c r="Z330"/>
  <c r="T331"/>
  <c r="U331"/>
  <c r="V331"/>
  <c r="Y331"/>
  <c r="T332"/>
  <c r="U332"/>
  <c r="V332"/>
  <c r="Y332"/>
  <c r="Z332"/>
  <c r="T333"/>
  <c r="U333"/>
  <c r="V333"/>
  <c r="Y333"/>
  <c r="Z333"/>
  <c r="T334"/>
  <c r="U334"/>
  <c r="V334"/>
  <c r="Y334"/>
  <c r="Z334"/>
  <c r="T335"/>
  <c r="U335"/>
  <c r="V335"/>
  <c r="Y335"/>
  <c r="Z335"/>
  <c r="AB338" i="65"/>
  <c r="T338" i="67"/>
  <c r="AD338" i="66"/>
  <c r="AD338" i="65" s="1"/>
  <c r="U338" i="67" s="1"/>
  <c r="AE338" i="66"/>
  <c r="AE338" i="65"/>
  <c r="V338" i="67" s="1"/>
  <c r="U338" i="66"/>
  <c r="U338" i="65"/>
  <c r="Y338" i="67" s="1"/>
  <c r="W338" i="66"/>
  <c r="W338" i="65"/>
  <c r="Z338" i="67" s="1"/>
  <c r="AB339" i="65"/>
  <c r="T339" i="67"/>
  <c r="AD339" i="66"/>
  <c r="AD339" i="65"/>
  <c r="U339" i="67"/>
  <c r="AE339" i="66"/>
  <c r="AE339" i="65" s="1"/>
  <c r="V339" i="67" s="1"/>
  <c r="U339" i="66"/>
  <c r="U339" i="65"/>
  <c r="Y339" i="67"/>
  <c r="W339" i="66"/>
  <c r="W339" i="65"/>
  <c r="Z339" i="67" s="1"/>
  <c r="AB340" i="65"/>
  <c r="T340" i="67"/>
  <c r="U340"/>
  <c r="V340"/>
  <c r="Y340"/>
  <c r="Z340"/>
  <c r="T341"/>
  <c r="U341"/>
  <c r="V341"/>
  <c r="Y341"/>
  <c r="Z341"/>
  <c r="T342"/>
  <c r="U342"/>
  <c r="V342"/>
  <c r="Y342"/>
  <c r="Z342"/>
  <c r="T343"/>
  <c r="U343"/>
  <c r="V343"/>
  <c r="Y343"/>
  <c r="Z343"/>
  <c r="T346"/>
  <c r="U346"/>
  <c r="V346"/>
  <c r="Y346"/>
  <c r="Z346"/>
  <c r="T347"/>
  <c r="V347"/>
  <c r="Y347"/>
  <c r="Z347"/>
  <c r="T348"/>
  <c r="V348"/>
  <c r="Y348"/>
  <c r="Z348"/>
  <c r="T349"/>
  <c r="U349"/>
  <c r="V349"/>
  <c r="Y349"/>
  <c r="Z349"/>
  <c r="T350"/>
  <c r="V350"/>
  <c r="T351"/>
  <c r="V351"/>
  <c r="Y351"/>
  <c r="Z351"/>
  <c r="T352"/>
  <c r="U352"/>
  <c r="V352"/>
  <c r="Y352"/>
  <c r="Z352"/>
  <c r="T353"/>
  <c r="V353"/>
  <c r="Y353"/>
  <c r="Z353"/>
  <c r="T354"/>
  <c r="V354"/>
  <c r="Y354"/>
  <c r="Z354"/>
  <c r="T355"/>
  <c r="V355"/>
  <c r="Y355"/>
  <c r="Z355"/>
  <c r="T356"/>
  <c r="U356"/>
  <c r="V356"/>
  <c r="Y356"/>
  <c r="Z356"/>
  <c r="T357"/>
  <c r="U357"/>
  <c r="V357"/>
  <c r="Y357"/>
  <c r="Z357"/>
  <c r="T358"/>
  <c r="U358"/>
  <c r="V358"/>
  <c r="Y358"/>
  <c r="Z358"/>
  <c r="T359"/>
  <c r="U359"/>
  <c r="V359"/>
  <c r="Y359"/>
  <c r="Z359"/>
  <c r="T360"/>
  <c r="V360"/>
  <c r="Y360"/>
  <c r="Z360"/>
  <c r="T361"/>
  <c r="U361"/>
  <c r="V361"/>
  <c r="Y361"/>
  <c r="Z361"/>
  <c r="T362"/>
  <c r="U362"/>
  <c r="V362"/>
  <c r="Y362"/>
  <c r="Z362"/>
  <c r="T364"/>
  <c r="V364"/>
  <c r="Y364"/>
  <c r="Z364"/>
  <c r="T365"/>
  <c r="V365"/>
  <c r="Y365"/>
  <c r="T366"/>
  <c r="V366"/>
  <c r="Y366"/>
  <c r="Z366"/>
  <c r="T369"/>
  <c r="U369"/>
  <c r="V369"/>
  <c r="W369"/>
  <c r="Z369"/>
  <c r="T370"/>
  <c r="V370"/>
  <c r="Y370"/>
  <c r="Z370"/>
  <c r="T371"/>
  <c r="U371"/>
  <c r="V371"/>
  <c r="Y371"/>
  <c r="Z371"/>
  <c r="T374"/>
  <c r="U374"/>
  <c r="V374"/>
  <c r="Y374"/>
  <c r="Z374"/>
  <c r="T375"/>
  <c r="V375"/>
  <c r="Y375"/>
  <c r="Z375"/>
  <c r="T378"/>
  <c r="U378"/>
  <c r="V378"/>
  <c r="Y378"/>
  <c r="Z378"/>
  <c r="T379"/>
  <c r="U379"/>
  <c r="V379"/>
  <c r="Y379"/>
  <c r="Z379"/>
  <c r="T381"/>
  <c r="U381"/>
  <c r="V381"/>
  <c r="Y381"/>
  <c r="Z381"/>
  <c r="T382"/>
  <c r="U382"/>
  <c r="V382"/>
  <c r="Y382"/>
  <c r="Z382"/>
  <c r="T384"/>
  <c r="U384"/>
  <c r="V384"/>
  <c r="Y384"/>
  <c r="Z384"/>
  <c r="T385"/>
  <c r="U385"/>
  <c r="V385"/>
  <c r="W385"/>
  <c r="T387"/>
  <c r="U387"/>
  <c r="V387"/>
  <c r="Y387"/>
  <c r="Z387"/>
  <c r="T388"/>
  <c r="U388"/>
  <c r="V388"/>
  <c r="Y388"/>
  <c r="Z388"/>
  <c r="T390"/>
  <c r="U390"/>
  <c r="V390"/>
  <c r="Y390"/>
  <c r="Z390"/>
  <c r="T391"/>
  <c r="V391"/>
  <c r="Y391"/>
  <c r="T393"/>
  <c r="U393"/>
  <c r="V393"/>
  <c r="Y393"/>
  <c r="Z393"/>
  <c r="T395"/>
  <c r="U395"/>
  <c r="V395"/>
  <c r="Y395"/>
  <c r="Z395"/>
  <c r="T397"/>
  <c r="U397"/>
  <c r="V397"/>
  <c r="Y397"/>
  <c r="T400"/>
  <c r="U400"/>
  <c r="V400"/>
  <c r="Y400"/>
  <c r="T401"/>
  <c r="U401"/>
  <c r="V401"/>
  <c r="Y401"/>
  <c r="Z401"/>
  <c r="T402"/>
  <c r="U402"/>
  <c r="V402"/>
  <c r="Y402"/>
  <c r="Z402"/>
  <c r="T403"/>
  <c r="U403"/>
  <c r="V403"/>
  <c r="Y403"/>
  <c r="T404"/>
  <c r="U404"/>
  <c r="V404"/>
  <c r="Y404"/>
  <c r="T405"/>
  <c r="V405"/>
  <c r="Y405"/>
  <c r="T406"/>
  <c r="U406"/>
  <c r="V406"/>
  <c r="T407"/>
  <c r="U407"/>
  <c r="V407"/>
  <c r="Y407"/>
  <c r="Z407"/>
  <c r="T408"/>
  <c r="U408"/>
  <c r="V408"/>
  <c r="Y408"/>
  <c r="Z408"/>
  <c r="T409"/>
  <c r="U409"/>
  <c r="V409"/>
  <c r="Y409"/>
  <c r="Z409"/>
  <c r="T410"/>
  <c r="U410"/>
  <c r="V410"/>
  <c r="Y410"/>
  <c r="Z410"/>
  <c r="Y4"/>
  <c r="V4"/>
  <c r="T4"/>
  <c r="S5"/>
  <c r="S6"/>
  <c r="S8"/>
  <c r="S10"/>
  <c r="S11"/>
  <c r="S12"/>
  <c r="S13"/>
  <c r="S17"/>
  <c r="S22"/>
  <c r="S24"/>
  <c r="S26"/>
  <c r="S27"/>
  <c r="S28"/>
  <c r="S31"/>
  <c r="S32"/>
  <c r="S33"/>
  <c r="S34"/>
  <c r="S38"/>
  <c r="S41"/>
  <c r="S42"/>
  <c r="S43"/>
  <c r="S44"/>
  <c r="S45"/>
  <c r="S49"/>
  <c r="S57"/>
  <c r="S59"/>
  <c r="S60"/>
  <c r="S62"/>
  <c r="S65"/>
  <c r="S68"/>
  <c r="S69"/>
  <c r="S70"/>
  <c r="S71"/>
  <c r="S72"/>
  <c r="S74"/>
  <c r="S76"/>
  <c r="S77"/>
  <c r="S81"/>
  <c r="S84"/>
  <c r="S87"/>
  <c r="S90"/>
  <c r="S91"/>
  <c r="S96"/>
  <c r="S98"/>
  <c r="S100"/>
  <c r="S104"/>
  <c r="S105"/>
  <c r="S107"/>
  <c r="S109"/>
  <c r="S110"/>
  <c r="S117"/>
  <c r="S119"/>
  <c r="S120"/>
  <c r="S122"/>
  <c r="S127"/>
  <c r="S128"/>
  <c r="S129"/>
  <c r="S131"/>
  <c r="S132"/>
  <c r="S133"/>
  <c r="S134"/>
  <c r="S135"/>
  <c r="S136"/>
  <c r="S137"/>
  <c r="S139"/>
  <c r="S140"/>
  <c r="S142"/>
  <c r="S144"/>
  <c r="S146"/>
  <c r="S150"/>
  <c r="S151"/>
  <c r="S152"/>
  <c r="S153"/>
  <c r="S154"/>
  <c r="S156"/>
  <c r="S157"/>
  <c r="S159"/>
  <c r="S161"/>
  <c r="S162"/>
  <c r="S163"/>
  <c r="S164"/>
  <c r="S165"/>
  <c r="S169"/>
  <c r="S173"/>
  <c r="S178"/>
  <c r="S182"/>
  <c r="S183"/>
  <c r="S186"/>
  <c r="S187"/>
  <c r="S188"/>
  <c r="S191"/>
  <c r="S192"/>
  <c r="S196"/>
  <c r="S197"/>
  <c r="S199"/>
  <c r="S200"/>
  <c r="S201"/>
  <c r="S203"/>
  <c r="S204"/>
  <c r="S205"/>
  <c r="S206"/>
  <c r="S210"/>
  <c r="S211"/>
  <c r="S213"/>
  <c r="S215"/>
  <c r="S216"/>
  <c r="S217"/>
  <c r="S219"/>
  <c r="S220"/>
  <c r="S222"/>
  <c r="S223"/>
  <c r="S224"/>
  <c r="S225"/>
  <c r="S227"/>
  <c r="S229"/>
  <c r="S230"/>
  <c r="S241"/>
  <c r="S243"/>
  <c r="S245"/>
  <c r="S246"/>
  <c r="S248"/>
  <c r="S249"/>
  <c r="S250"/>
  <c r="S257"/>
  <c r="S258"/>
  <c r="S259"/>
  <c r="S261"/>
  <c r="S262"/>
  <c r="S263"/>
  <c r="S264"/>
  <c r="S275"/>
  <c r="S276"/>
  <c r="S277"/>
  <c r="S278"/>
  <c r="S279"/>
  <c r="S282"/>
  <c r="S283"/>
  <c r="S284"/>
  <c r="S287"/>
  <c r="S290"/>
  <c r="S295"/>
  <c r="S297"/>
  <c r="S300"/>
  <c r="S301"/>
  <c r="S302"/>
  <c r="S306"/>
  <c r="S310"/>
  <c r="S312"/>
  <c r="S314"/>
  <c r="S318"/>
  <c r="S321"/>
  <c r="S322"/>
  <c r="S323"/>
  <c r="S324"/>
  <c r="S325"/>
  <c r="S326"/>
  <c r="S327"/>
  <c r="S328"/>
  <c r="S329"/>
  <c r="S331"/>
  <c r="S332"/>
  <c r="S341"/>
  <c r="S343"/>
  <c r="S346"/>
  <c r="S347"/>
  <c r="S348"/>
  <c r="S349"/>
  <c r="S351"/>
  <c r="S352"/>
  <c r="S354"/>
  <c r="S355"/>
  <c r="S358"/>
  <c r="S359"/>
  <c r="S360"/>
  <c r="S361"/>
  <c r="S362"/>
  <c r="S364"/>
  <c r="S365"/>
  <c r="S366"/>
  <c r="S370"/>
  <c r="S371"/>
  <c r="S374"/>
  <c r="S375"/>
  <c r="S378"/>
  <c r="S379"/>
  <c r="S381"/>
  <c r="S382"/>
  <c r="S384"/>
  <c r="S387"/>
  <c r="S388"/>
  <c r="S390"/>
  <c r="S391"/>
  <c r="S393"/>
  <c r="S395"/>
  <c r="S397"/>
  <c r="S400"/>
  <c r="S401"/>
  <c r="S402"/>
  <c r="S403"/>
  <c r="S404"/>
  <c r="S405"/>
  <c r="S407"/>
  <c r="S408"/>
  <c r="S409"/>
  <c r="S410"/>
  <c r="S4"/>
  <c r="A409"/>
  <c r="B409"/>
  <c r="C409"/>
  <c r="D409"/>
  <c r="E409"/>
  <c r="F409"/>
  <c r="G409"/>
  <c r="H409"/>
  <c r="I409"/>
  <c r="J409"/>
  <c r="K409"/>
  <c r="L409"/>
  <c r="M409"/>
  <c r="N409"/>
  <c r="O409"/>
  <c r="A410"/>
  <c r="B410"/>
  <c r="C410"/>
  <c r="D410"/>
  <c r="E410"/>
  <c r="F410"/>
  <c r="G410"/>
  <c r="H410"/>
  <c r="I410"/>
  <c r="J410"/>
  <c r="K410"/>
  <c r="L410"/>
  <c r="M410"/>
  <c r="N410"/>
  <c r="O410"/>
  <c r="M413"/>
  <c r="A4"/>
  <c r="B4"/>
  <c r="C4"/>
  <c r="D4"/>
  <c r="E4"/>
  <c r="F4"/>
  <c r="G4"/>
  <c r="H4"/>
  <c r="I4"/>
  <c r="J4"/>
  <c r="K4"/>
  <c r="L4"/>
  <c r="M4"/>
  <c r="N4"/>
  <c r="O4"/>
  <c r="A5"/>
  <c r="B5"/>
  <c r="C5"/>
  <c r="D5"/>
  <c r="E5"/>
  <c r="F5"/>
  <c r="G5"/>
  <c r="H5"/>
  <c r="I5"/>
  <c r="J5"/>
  <c r="K5"/>
  <c r="L5"/>
  <c r="M5"/>
  <c r="N5"/>
  <c r="O5"/>
  <c r="A6"/>
  <c r="B6"/>
  <c r="C6"/>
  <c r="D6"/>
  <c r="E6"/>
  <c r="F6"/>
  <c r="G6"/>
  <c r="H6"/>
  <c r="I6"/>
  <c r="J6"/>
  <c r="K6"/>
  <c r="L6"/>
  <c r="M6"/>
  <c r="N6"/>
  <c r="O6"/>
  <c r="A7"/>
  <c r="B7"/>
  <c r="C7"/>
  <c r="D7"/>
  <c r="E7"/>
  <c r="F7"/>
  <c r="G7"/>
  <c r="H7"/>
  <c r="I7"/>
  <c r="J7"/>
  <c r="K7"/>
  <c r="L7"/>
  <c r="M7"/>
  <c r="N7"/>
  <c r="O7"/>
  <c r="A8"/>
  <c r="B8"/>
  <c r="C8"/>
  <c r="D8"/>
  <c r="E8"/>
  <c r="F8"/>
  <c r="G8"/>
  <c r="H8"/>
  <c r="I8"/>
  <c r="J8"/>
  <c r="K8"/>
  <c r="L8"/>
  <c r="M8"/>
  <c r="N8"/>
  <c r="O8"/>
  <c r="A9"/>
  <c r="B9"/>
  <c r="C9"/>
  <c r="D9"/>
  <c r="E9"/>
  <c r="F9"/>
  <c r="G9"/>
  <c r="H9"/>
  <c r="I9"/>
  <c r="J9"/>
  <c r="K9"/>
  <c r="L9"/>
  <c r="M9"/>
  <c r="N9"/>
  <c r="O9"/>
  <c r="A10"/>
  <c r="B10"/>
  <c r="C10"/>
  <c r="D10"/>
  <c r="E10"/>
  <c r="F10"/>
  <c r="G10"/>
  <c r="H10"/>
  <c r="I10"/>
  <c r="J10"/>
  <c r="K10"/>
  <c r="L10"/>
  <c r="M10"/>
  <c r="N10"/>
  <c r="O10"/>
  <c r="A11"/>
  <c r="B11"/>
  <c r="C11"/>
  <c r="D11"/>
  <c r="E11"/>
  <c r="F11"/>
  <c r="G11"/>
  <c r="H11"/>
  <c r="I11"/>
  <c r="J11"/>
  <c r="K11"/>
  <c r="L11"/>
  <c r="M11"/>
  <c r="N11"/>
  <c r="O11"/>
  <c r="A12"/>
  <c r="B12"/>
  <c r="C12"/>
  <c r="D12"/>
  <c r="E12"/>
  <c r="F12"/>
  <c r="G12"/>
  <c r="H12"/>
  <c r="I12"/>
  <c r="J12"/>
  <c r="K12"/>
  <c r="L12"/>
  <c r="M12"/>
  <c r="N12"/>
  <c r="O12"/>
  <c r="A13"/>
  <c r="B13"/>
  <c r="C13"/>
  <c r="D13"/>
  <c r="E13"/>
  <c r="F13"/>
  <c r="G13"/>
  <c r="H13"/>
  <c r="I13"/>
  <c r="J13"/>
  <c r="K13"/>
  <c r="L13"/>
  <c r="M13"/>
  <c r="N13"/>
  <c r="O13"/>
  <c r="A14"/>
  <c r="B14"/>
  <c r="C14"/>
  <c r="D14"/>
  <c r="E14"/>
  <c r="F14"/>
  <c r="G14"/>
  <c r="H14"/>
  <c r="I14"/>
  <c r="J14"/>
  <c r="K14"/>
  <c r="L14"/>
  <c r="M14"/>
  <c r="N14"/>
  <c r="O14"/>
  <c r="A15"/>
  <c r="B15"/>
  <c r="C15"/>
  <c r="D15"/>
  <c r="E15"/>
  <c r="F15"/>
  <c r="G15"/>
  <c r="H15"/>
  <c r="I15"/>
  <c r="J15"/>
  <c r="K15"/>
  <c r="L15"/>
  <c r="M15"/>
  <c r="N15"/>
  <c r="O15"/>
  <c r="A16"/>
  <c r="B16"/>
  <c r="C16"/>
  <c r="D16"/>
  <c r="E16"/>
  <c r="F16"/>
  <c r="G16"/>
  <c r="H16"/>
  <c r="I16"/>
  <c r="J16"/>
  <c r="K16"/>
  <c r="L16"/>
  <c r="M16"/>
  <c r="N16"/>
  <c r="O16"/>
  <c r="A17"/>
  <c r="B17"/>
  <c r="C17"/>
  <c r="D17"/>
  <c r="E17"/>
  <c r="F17"/>
  <c r="G17"/>
  <c r="H17"/>
  <c r="I17"/>
  <c r="J17"/>
  <c r="K17"/>
  <c r="L17"/>
  <c r="M17"/>
  <c r="N17"/>
  <c r="O17"/>
  <c r="A18"/>
  <c r="B18"/>
  <c r="C18"/>
  <c r="D18"/>
  <c r="E18"/>
  <c r="F18"/>
  <c r="G18"/>
  <c r="H18"/>
  <c r="I18"/>
  <c r="J18"/>
  <c r="K18"/>
  <c r="L18"/>
  <c r="M18"/>
  <c r="N18"/>
  <c r="O18"/>
  <c r="A19"/>
  <c r="B19"/>
  <c r="C19"/>
  <c r="D19"/>
  <c r="E19"/>
  <c r="F19"/>
  <c r="G19"/>
  <c r="H19"/>
  <c r="I19"/>
  <c r="J19"/>
  <c r="K19"/>
  <c r="L19"/>
  <c r="M19"/>
  <c r="N19"/>
  <c r="O19"/>
  <c r="A20"/>
  <c r="B20"/>
  <c r="C20"/>
  <c r="D20"/>
  <c r="E20"/>
  <c r="F20"/>
  <c r="G20"/>
  <c r="H20"/>
  <c r="I20"/>
  <c r="J20"/>
  <c r="K20"/>
  <c r="L20"/>
  <c r="M20"/>
  <c r="N20"/>
  <c r="O20"/>
  <c r="A21"/>
  <c r="B21"/>
  <c r="C21"/>
  <c r="D21"/>
  <c r="E21"/>
  <c r="F21"/>
  <c r="G21"/>
  <c r="H21"/>
  <c r="I21"/>
  <c r="J21"/>
  <c r="K21"/>
  <c r="L21"/>
  <c r="M21"/>
  <c r="N21"/>
  <c r="O21"/>
  <c r="A22"/>
  <c r="B22"/>
  <c r="C22"/>
  <c r="D22"/>
  <c r="E22"/>
  <c r="F22"/>
  <c r="G22"/>
  <c r="H22"/>
  <c r="I22"/>
  <c r="J22"/>
  <c r="K22"/>
  <c r="L22"/>
  <c r="M22"/>
  <c r="N22"/>
  <c r="O22"/>
  <c r="A23"/>
  <c r="B23"/>
  <c r="C23"/>
  <c r="D23"/>
  <c r="E23"/>
  <c r="F23"/>
  <c r="G23"/>
  <c r="H23"/>
  <c r="I23"/>
  <c r="J23"/>
  <c r="K23"/>
  <c r="L23"/>
  <c r="M23"/>
  <c r="N23"/>
  <c r="O23"/>
  <c r="A24"/>
  <c r="B24"/>
  <c r="C24"/>
  <c r="D24"/>
  <c r="E24"/>
  <c r="F24"/>
  <c r="G24"/>
  <c r="H24"/>
  <c r="I24"/>
  <c r="J24"/>
  <c r="K24"/>
  <c r="L24"/>
  <c r="M24"/>
  <c r="N24"/>
  <c r="O24"/>
  <c r="A25"/>
  <c r="B25"/>
  <c r="C25"/>
  <c r="D25"/>
  <c r="E25"/>
  <c r="F25"/>
  <c r="G25"/>
  <c r="H25"/>
  <c r="I25"/>
  <c r="J25"/>
  <c r="K25"/>
  <c r="L25"/>
  <c r="M25"/>
  <c r="N25"/>
  <c r="O25"/>
  <c r="A26"/>
  <c r="B26"/>
  <c r="C26"/>
  <c r="D26"/>
  <c r="E26"/>
  <c r="F26"/>
  <c r="G26"/>
  <c r="H26"/>
  <c r="I26"/>
  <c r="J26"/>
  <c r="K26"/>
  <c r="L26"/>
  <c r="M26"/>
  <c r="N26"/>
  <c r="O26"/>
  <c r="A27"/>
  <c r="B27"/>
  <c r="C27"/>
  <c r="D27"/>
  <c r="E27"/>
  <c r="F27"/>
  <c r="G27"/>
  <c r="H27"/>
  <c r="I27"/>
  <c r="J27"/>
  <c r="K27"/>
  <c r="L27"/>
  <c r="M27"/>
  <c r="N27"/>
  <c r="O27"/>
  <c r="A28"/>
  <c r="B28"/>
  <c r="C28"/>
  <c r="D28"/>
  <c r="E28"/>
  <c r="F28"/>
  <c r="G28"/>
  <c r="H28"/>
  <c r="I28"/>
  <c r="J28"/>
  <c r="K28"/>
  <c r="L28"/>
  <c r="M28"/>
  <c r="N28"/>
  <c r="O28"/>
  <c r="A29"/>
  <c r="B29"/>
  <c r="C29"/>
  <c r="D29"/>
  <c r="E29"/>
  <c r="F29"/>
  <c r="G29"/>
  <c r="H29"/>
  <c r="I29"/>
  <c r="J29"/>
  <c r="K29"/>
  <c r="L29"/>
  <c r="M29"/>
  <c r="N29"/>
  <c r="O29"/>
  <c r="A30"/>
  <c r="B30"/>
  <c r="C30"/>
  <c r="D30"/>
  <c r="E30"/>
  <c r="F30"/>
  <c r="G30"/>
  <c r="H30"/>
  <c r="I30"/>
  <c r="J30"/>
  <c r="K30"/>
  <c r="L30"/>
  <c r="M30"/>
  <c r="N30"/>
  <c r="O30"/>
  <c r="A31"/>
  <c r="B31"/>
  <c r="C31"/>
  <c r="D31"/>
  <c r="E31"/>
  <c r="F31"/>
  <c r="G31"/>
  <c r="H31"/>
  <c r="I31"/>
  <c r="J31"/>
  <c r="K31"/>
  <c r="L31"/>
  <c r="M31"/>
  <c r="N31"/>
  <c r="O31"/>
  <c r="A32"/>
  <c r="B32"/>
  <c r="C32"/>
  <c r="D32"/>
  <c r="E32"/>
  <c r="F32"/>
  <c r="G32"/>
  <c r="H32"/>
  <c r="I32"/>
  <c r="J32"/>
  <c r="K32"/>
  <c r="L32"/>
  <c r="M32"/>
  <c r="N32"/>
  <c r="O32"/>
  <c r="A33"/>
  <c r="B33"/>
  <c r="C33"/>
  <c r="D33"/>
  <c r="E33"/>
  <c r="F33"/>
  <c r="G33"/>
  <c r="H33"/>
  <c r="I33"/>
  <c r="J33"/>
  <c r="K33"/>
  <c r="L33"/>
  <c r="M33"/>
  <c r="N33"/>
  <c r="O33"/>
  <c r="A34"/>
  <c r="B34"/>
  <c r="C34"/>
  <c r="D34"/>
  <c r="E34"/>
  <c r="F34"/>
  <c r="G34"/>
  <c r="H34"/>
  <c r="I34"/>
  <c r="J34"/>
  <c r="K34"/>
  <c r="L34"/>
  <c r="M34"/>
  <c r="N34"/>
  <c r="O34"/>
  <c r="A35"/>
  <c r="B35"/>
  <c r="C35"/>
  <c r="D35"/>
  <c r="E35"/>
  <c r="F35"/>
  <c r="G35"/>
  <c r="H35"/>
  <c r="I35"/>
  <c r="J35"/>
  <c r="K35"/>
  <c r="L35"/>
  <c r="M35"/>
  <c r="N35"/>
  <c r="O35"/>
  <c r="A36"/>
  <c r="B36"/>
  <c r="C36"/>
  <c r="D36"/>
  <c r="E36"/>
  <c r="F36"/>
  <c r="G36"/>
  <c r="H36"/>
  <c r="I36"/>
  <c r="J36"/>
  <c r="K36"/>
  <c r="L36"/>
  <c r="M36"/>
  <c r="N36"/>
  <c r="O36"/>
  <c r="A37"/>
  <c r="B37"/>
  <c r="C37"/>
  <c r="D37"/>
  <c r="E37"/>
  <c r="F37"/>
  <c r="G37"/>
  <c r="H37"/>
  <c r="I37"/>
  <c r="J37"/>
  <c r="K37"/>
  <c r="L37"/>
  <c r="M37"/>
  <c r="N37"/>
  <c r="O37"/>
  <c r="A38"/>
  <c r="B38"/>
  <c r="C38"/>
  <c r="D38"/>
  <c r="E38"/>
  <c r="F38"/>
  <c r="G38"/>
  <c r="H38"/>
  <c r="I38"/>
  <c r="J38"/>
  <c r="K38"/>
  <c r="L38"/>
  <c r="M38"/>
  <c r="N38"/>
  <c r="O38"/>
  <c r="A39"/>
  <c r="B39"/>
  <c r="C39"/>
  <c r="D39"/>
  <c r="E39"/>
  <c r="F39"/>
  <c r="G39"/>
  <c r="H39"/>
  <c r="I39"/>
  <c r="J39"/>
  <c r="K39"/>
  <c r="L39"/>
  <c r="M39"/>
  <c r="N39"/>
  <c r="O39"/>
  <c r="A40"/>
  <c r="B40"/>
  <c r="C40"/>
  <c r="D40"/>
  <c r="E40"/>
  <c r="F40"/>
  <c r="G40"/>
  <c r="H40"/>
  <c r="I40"/>
  <c r="J40"/>
  <c r="K40"/>
  <c r="L40"/>
  <c r="M40"/>
  <c r="N40"/>
  <c r="O40"/>
  <c r="A41"/>
  <c r="B41"/>
  <c r="C41"/>
  <c r="D41"/>
  <c r="E41"/>
  <c r="F41"/>
  <c r="G41"/>
  <c r="H41"/>
  <c r="I41"/>
  <c r="J41"/>
  <c r="K41"/>
  <c r="L41"/>
  <c r="M41"/>
  <c r="N41"/>
  <c r="O41"/>
  <c r="A42"/>
  <c r="B42"/>
  <c r="C42"/>
  <c r="D42"/>
  <c r="E42"/>
  <c r="F42"/>
  <c r="G42"/>
  <c r="H42"/>
  <c r="I42"/>
  <c r="J42"/>
  <c r="K42"/>
  <c r="L42"/>
  <c r="M42"/>
  <c r="N42"/>
  <c r="O42"/>
  <c r="A43"/>
  <c r="B43"/>
  <c r="C43"/>
  <c r="D43"/>
  <c r="E43"/>
  <c r="F43"/>
  <c r="G43"/>
  <c r="H43"/>
  <c r="I43"/>
  <c r="J43"/>
  <c r="K43"/>
  <c r="L43"/>
  <c r="M43"/>
  <c r="N43"/>
  <c r="O43"/>
  <c r="A44"/>
  <c r="B44"/>
  <c r="C44"/>
  <c r="D44"/>
  <c r="E44"/>
  <c r="F44"/>
  <c r="G44"/>
  <c r="H44"/>
  <c r="I44"/>
  <c r="J44"/>
  <c r="K44"/>
  <c r="L44"/>
  <c r="M44"/>
  <c r="N44"/>
  <c r="O44"/>
  <c r="A45"/>
  <c r="B45"/>
  <c r="C45"/>
  <c r="D45"/>
  <c r="E45"/>
  <c r="F45"/>
  <c r="G45"/>
  <c r="H45"/>
  <c r="I45"/>
  <c r="J45"/>
  <c r="K45"/>
  <c r="L45"/>
  <c r="M45"/>
  <c r="N45"/>
  <c r="O45"/>
  <c r="A46"/>
  <c r="B46"/>
  <c r="C46"/>
  <c r="D46"/>
  <c r="E46"/>
  <c r="F46"/>
  <c r="G46"/>
  <c r="H46"/>
  <c r="I46"/>
  <c r="J46"/>
  <c r="K46"/>
  <c r="L46"/>
  <c r="M46"/>
  <c r="N46"/>
  <c r="O46"/>
  <c r="A47"/>
  <c r="B47"/>
  <c r="C47"/>
  <c r="D47"/>
  <c r="E47"/>
  <c r="F47"/>
  <c r="G47"/>
  <c r="H47"/>
  <c r="I47"/>
  <c r="J47"/>
  <c r="K47"/>
  <c r="L47"/>
  <c r="M47"/>
  <c r="N47"/>
  <c r="O47"/>
  <c r="A48"/>
  <c r="B48"/>
  <c r="C48"/>
  <c r="D48"/>
  <c r="E48"/>
  <c r="F48"/>
  <c r="G48"/>
  <c r="H48"/>
  <c r="I48"/>
  <c r="J48"/>
  <c r="K48"/>
  <c r="L48"/>
  <c r="M48"/>
  <c r="N48"/>
  <c r="O48"/>
  <c r="A49"/>
  <c r="B49"/>
  <c r="C49"/>
  <c r="D49"/>
  <c r="E49"/>
  <c r="F49"/>
  <c r="G49"/>
  <c r="H49"/>
  <c r="I49"/>
  <c r="J49"/>
  <c r="K49"/>
  <c r="L49"/>
  <c r="M49"/>
  <c r="N49"/>
  <c r="O49"/>
  <c r="A50"/>
  <c r="B50"/>
  <c r="C50"/>
  <c r="D50"/>
  <c r="E50"/>
  <c r="F50"/>
  <c r="G50"/>
  <c r="H50"/>
  <c r="I50"/>
  <c r="J50"/>
  <c r="K50"/>
  <c r="L50"/>
  <c r="M50"/>
  <c r="N50"/>
  <c r="O50"/>
  <c r="A51"/>
  <c r="B51"/>
  <c r="C51"/>
  <c r="D51"/>
  <c r="E51"/>
  <c r="F51"/>
  <c r="G51"/>
  <c r="H51"/>
  <c r="I51"/>
  <c r="J51"/>
  <c r="K51"/>
  <c r="L51"/>
  <c r="M51"/>
  <c r="N51"/>
  <c r="O51"/>
  <c r="A52"/>
  <c r="B52"/>
  <c r="C52"/>
  <c r="D52"/>
  <c r="E52"/>
  <c r="F52"/>
  <c r="G52"/>
  <c r="H52"/>
  <c r="I52"/>
  <c r="J52"/>
  <c r="K52"/>
  <c r="L52"/>
  <c r="M52"/>
  <c r="N52"/>
  <c r="O52"/>
  <c r="A53"/>
  <c r="B53"/>
  <c r="C53"/>
  <c r="D53"/>
  <c r="E53"/>
  <c r="F53"/>
  <c r="G53"/>
  <c r="H53"/>
  <c r="I53"/>
  <c r="J53"/>
  <c r="K53"/>
  <c r="L53"/>
  <c r="M53"/>
  <c r="N53"/>
  <c r="O53"/>
  <c r="A54"/>
  <c r="B54"/>
  <c r="C54"/>
  <c r="D54"/>
  <c r="E54"/>
  <c r="F54"/>
  <c r="G54"/>
  <c r="H54"/>
  <c r="I54"/>
  <c r="J54"/>
  <c r="K54"/>
  <c r="L54"/>
  <c r="M54"/>
  <c r="N54"/>
  <c r="O54"/>
  <c r="A55"/>
  <c r="B55"/>
  <c r="C55"/>
  <c r="D55"/>
  <c r="E55"/>
  <c r="F55"/>
  <c r="G55"/>
  <c r="H55"/>
  <c r="I55"/>
  <c r="J55"/>
  <c r="K55"/>
  <c r="L55"/>
  <c r="M55"/>
  <c r="N55"/>
  <c r="O55"/>
  <c r="A56"/>
  <c r="B56"/>
  <c r="C56"/>
  <c r="D56"/>
  <c r="E56"/>
  <c r="F56"/>
  <c r="G56"/>
  <c r="H56"/>
  <c r="I56"/>
  <c r="J56"/>
  <c r="K56"/>
  <c r="L56"/>
  <c r="M56"/>
  <c r="N56"/>
  <c r="O56"/>
  <c r="A57"/>
  <c r="B57"/>
  <c r="C57"/>
  <c r="D57"/>
  <c r="E57"/>
  <c r="F57"/>
  <c r="G57"/>
  <c r="H57"/>
  <c r="I57"/>
  <c r="J57"/>
  <c r="K57"/>
  <c r="L57"/>
  <c r="M57"/>
  <c r="N57"/>
  <c r="O57"/>
  <c r="A58"/>
  <c r="B58"/>
  <c r="C58"/>
  <c r="D58"/>
  <c r="E58"/>
  <c r="F58"/>
  <c r="G58"/>
  <c r="H58"/>
  <c r="I58"/>
  <c r="J58"/>
  <c r="K58"/>
  <c r="L58"/>
  <c r="M58"/>
  <c r="N58"/>
  <c r="O58"/>
  <c r="A59"/>
  <c r="B59"/>
  <c r="C59"/>
  <c r="D59"/>
  <c r="E59"/>
  <c r="F59"/>
  <c r="G59"/>
  <c r="H59"/>
  <c r="I59"/>
  <c r="J59"/>
  <c r="K59"/>
  <c r="L59"/>
  <c r="M59"/>
  <c r="N59"/>
  <c r="O59"/>
  <c r="A60"/>
  <c r="B60"/>
  <c r="C60"/>
  <c r="D60"/>
  <c r="E60"/>
  <c r="F60"/>
  <c r="G60"/>
  <c r="H60"/>
  <c r="I60"/>
  <c r="J60"/>
  <c r="K60"/>
  <c r="L60"/>
  <c r="M60"/>
  <c r="N60"/>
  <c r="O60"/>
  <c r="A61"/>
  <c r="B61"/>
  <c r="C61"/>
  <c r="D61"/>
  <c r="E61"/>
  <c r="F61"/>
  <c r="G61"/>
  <c r="H61"/>
  <c r="I61"/>
  <c r="J61"/>
  <c r="K61"/>
  <c r="L61"/>
  <c r="M61"/>
  <c r="N61"/>
  <c r="O61"/>
  <c r="A62"/>
  <c r="B62"/>
  <c r="C62"/>
  <c r="D62"/>
  <c r="E62"/>
  <c r="F62"/>
  <c r="G62"/>
  <c r="H62"/>
  <c r="I62"/>
  <c r="J62"/>
  <c r="K62"/>
  <c r="L62"/>
  <c r="M62"/>
  <c r="N62"/>
  <c r="O62"/>
  <c r="A63"/>
  <c r="B63"/>
  <c r="C63"/>
  <c r="D63"/>
  <c r="E63"/>
  <c r="F63"/>
  <c r="G63"/>
  <c r="H63"/>
  <c r="I63"/>
  <c r="J63"/>
  <c r="K63"/>
  <c r="L63"/>
  <c r="M63"/>
  <c r="N63"/>
  <c r="O63"/>
  <c r="A64"/>
  <c r="B64"/>
  <c r="C64"/>
  <c r="D64"/>
  <c r="E64"/>
  <c r="F64"/>
  <c r="G64"/>
  <c r="H64"/>
  <c r="I64"/>
  <c r="J64"/>
  <c r="K64"/>
  <c r="L64"/>
  <c r="M64"/>
  <c r="N64"/>
  <c r="O64"/>
  <c r="A65"/>
  <c r="B65"/>
  <c r="C65"/>
  <c r="D65"/>
  <c r="E65"/>
  <c r="F65"/>
  <c r="G65"/>
  <c r="H65"/>
  <c r="I65"/>
  <c r="J65"/>
  <c r="K65"/>
  <c r="L65"/>
  <c r="M65"/>
  <c r="N65"/>
  <c r="O65"/>
  <c r="A66"/>
  <c r="B66"/>
  <c r="C66"/>
  <c r="D66"/>
  <c r="E66"/>
  <c r="F66"/>
  <c r="G66"/>
  <c r="H66"/>
  <c r="I66"/>
  <c r="J66"/>
  <c r="K66"/>
  <c r="L66"/>
  <c r="M66"/>
  <c r="N66"/>
  <c r="O66"/>
  <c r="A67"/>
  <c r="B67"/>
  <c r="C67"/>
  <c r="D67"/>
  <c r="E67"/>
  <c r="F67"/>
  <c r="G67"/>
  <c r="H67"/>
  <c r="I67"/>
  <c r="J67"/>
  <c r="K67"/>
  <c r="L67"/>
  <c r="M67"/>
  <c r="N67"/>
  <c r="O67"/>
  <c r="A68"/>
  <c r="B68"/>
  <c r="C68"/>
  <c r="D68"/>
  <c r="E68"/>
  <c r="F68"/>
  <c r="G68"/>
  <c r="H68"/>
  <c r="I68"/>
  <c r="J68"/>
  <c r="K68"/>
  <c r="L68"/>
  <c r="M68"/>
  <c r="N68"/>
  <c r="O68"/>
  <c r="A69"/>
  <c r="B69"/>
  <c r="C69"/>
  <c r="D69"/>
  <c r="E69"/>
  <c r="F69"/>
  <c r="G69"/>
  <c r="H69"/>
  <c r="I69"/>
  <c r="J69"/>
  <c r="K69"/>
  <c r="L69"/>
  <c r="M69"/>
  <c r="N69"/>
  <c r="O69"/>
  <c r="A70"/>
  <c r="B70"/>
  <c r="C70"/>
  <c r="D70"/>
  <c r="E70"/>
  <c r="F70"/>
  <c r="G70"/>
  <c r="H70"/>
  <c r="I70"/>
  <c r="J70"/>
  <c r="K70"/>
  <c r="L70"/>
  <c r="M70"/>
  <c r="N70"/>
  <c r="O70"/>
  <c r="A71"/>
  <c r="B71"/>
  <c r="C71"/>
  <c r="D71"/>
  <c r="E71"/>
  <c r="F71"/>
  <c r="G71"/>
  <c r="H71"/>
  <c r="I71"/>
  <c r="J71"/>
  <c r="K71"/>
  <c r="L71"/>
  <c r="M71"/>
  <c r="N71"/>
  <c r="O71"/>
  <c r="A72"/>
  <c r="B72"/>
  <c r="C72"/>
  <c r="D72"/>
  <c r="E72"/>
  <c r="F72"/>
  <c r="G72"/>
  <c r="H72"/>
  <c r="I72"/>
  <c r="J72"/>
  <c r="K72"/>
  <c r="L72"/>
  <c r="M72"/>
  <c r="N72"/>
  <c r="O72"/>
  <c r="A73"/>
  <c r="B73"/>
  <c r="C73"/>
  <c r="D73"/>
  <c r="E73"/>
  <c r="F73"/>
  <c r="G73"/>
  <c r="H73"/>
  <c r="I73"/>
  <c r="J73"/>
  <c r="K73"/>
  <c r="L73"/>
  <c r="M73"/>
  <c r="N73"/>
  <c r="O73"/>
  <c r="A74"/>
  <c r="B74"/>
  <c r="C74"/>
  <c r="D74"/>
  <c r="E74"/>
  <c r="F74"/>
  <c r="G74"/>
  <c r="H74"/>
  <c r="I74"/>
  <c r="J74"/>
  <c r="K74"/>
  <c r="L74"/>
  <c r="M74"/>
  <c r="N74"/>
  <c r="O74"/>
  <c r="A75"/>
  <c r="B75"/>
  <c r="C75"/>
  <c r="D75"/>
  <c r="E75"/>
  <c r="F75"/>
  <c r="G75"/>
  <c r="H75"/>
  <c r="I75"/>
  <c r="J75"/>
  <c r="K75"/>
  <c r="L75"/>
  <c r="M75"/>
  <c r="N75"/>
  <c r="O75"/>
  <c r="A76"/>
  <c r="B76"/>
  <c r="C76"/>
  <c r="D76"/>
  <c r="E76"/>
  <c r="F76"/>
  <c r="G76"/>
  <c r="H76"/>
  <c r="I76"/>
  <c r="J76"/>
  <c r="K76"/>
  <c r="L76"/>
  <c r="M76"/>
  <c r="N76"/>
  <c r="O76"/>
  <c r="A77"/>
  <c r="B77"/>
  <c r="C77"/>
  <c r="D77"/>
  <c r="E77"/>
  <c r="F77"/>
  <c r="G77"/>
  <c r="H77"/>
  <c r="I77"/>
  <c r="J77"/>
  <c r="K77"/>
  <c r="L77"/>
  <c r="M77"/>
  <c r="N77"/>
  <c r="O77"/>
  <c r="A78"/>
  <c r="B78"/>
  <c r="C78"/>
  <c r="D78"/>
  <c r="E78"/>
  <c r="F78"/>
  <c r="G78"/>
  <c r="H78"/>
  <c r="I78"/>
  <c r="J78"/>
  <c r="K78"/>
  <c r="L78"/>
  <c r="M78"/>
  <c r="N78"/>
  <c r="O78"/>
  <c r="A79"/>
  <c r="B79"/>
  <c r="C79"/>
  <c r="D79"/>
  <c r="E79"/>
  <c r="F79"/>
  <c r="G79"/>
  <c r="H79"/>
  <c r="I79"/>
  <c r="J79"/>
  <c r="K79"/>
  <c r="L79"/>
  <c r="M79"/>
  <c r="N79"/>
  <c r="O79"/>
  <c r="A80"/>
  <c r="B80"/>
  <c r="C80"/>
  <c r="D80"/>
  <c r="E80"/>
  <c r="F80"/>
  <c r="G80"/>
  <c r="H80"/>
  <c r="I80"/>
  <c r="J80"/>
  <c r="K80"/>
  <c r="L80"/>
  <c r="M80"/>
  <c r="N80"/>
  <c r="O80"/>
  <c r="A81"/>
  <c r="B81"/>
  <c r="C81"/>
  <c r="D81"/>
  <c r="E81"/>
  <c r="F81"/>
  <c r="G81"/>
  <c r="H81"/>
  <c r="I81"/>
  <c r="J81"/>
  <c r="K81"/>
  <c r="L81"/>
  <c r="M81"/>
  <c r="N81"/>
  <c r="O81"/>
  <c r="A82"/>
  <c r="B82"/>
  <c r="C82"/>
  <c r="D82"/>
  <c r="E82"/>
  <c r="F82"/>
  <c r="G82"/>
  <c r="H82"/>
  <c r="I82"/>
  <c r="J82"/>
  <c r="K82"/>
  <c r="L82"/>
  <c r="M82"/>
  <c r="N82"/>
  <c r="O82"/>
  <c r="A83"/>
  <c r="B83"/>
  <c r="C83"/>
  <c r="D83"/>
  <c r="E83"/>
  <c r="F83"/>
  <c r="G83"/>
  <c r="H83"/>
  <c r="I83"/>
  <c r="J83"/>
  <c r="K83"/>
  <c r="L83"/>
  <c r="M83"/>
  <c r="N83"/>
  <c r="O83"/>
  <c r="A84"/>
  <c r="B84"/>
  <c r="C84"/>
  <c r="D84"/>
  <c r="E84"/>
  <c r="F84"/>
  <c r="G84"/>
  <c r="H84"/>
  <c r="I84"/>
  <c r="J84"/>
  <c r="K84"/>
  <c r="L84"/>
  <c r="M84"/>
  <c r="N84"/>
  <c r="O84"/>
  <c r="A85"/>
  <c r="B85"/>
  <c r="C85"/>
  <c r="D85"/>
  <c r="E85"/>
  <c r="F85"/>
  <c r="G85"/>
  <c r="H85"/>
  <c r="I85"/>
  <c r="J85"/>
  <c r="K85"/>
  <c r="L85"/>
  <c r="M85"/>
  <c r="N85"/>
  <c r="O85"/>
  <c r="A86"/>
  <c r="B86"/>
  <c r="C86"/>
  <c r="D86"/>
  <c r="E86"/>
  <c r="F86"/>
  <c r="G86"/>
  <c r="H86"/>
  <c r="I86"/>
  <c r="J86"/>
  <c r="K86"/>
  <c r="L86"/>
  <c r="M86"/>
  <c r="N86"/>
  <c r="O86"/>
  <c r="A87"/>
  <c r="B87"/>
  <c r="C87"/>
  <c r="D87"/>
  <c r="E87"/>
  <c r="F87"/>
  <c r="G87"/>
  <c r="H87"/>
  <c r="I87"/>
  <c r="J87"/>
  <c r="K87"/>
  <c r="L87"/>
  <c r="M87"/>
  <c r="N87"/>
  <c r="O87"/>
  <c r="A88"/>
  <c r="B88"/>
  <c r="C88"/>
  <c r="D88"/>
  <c r="E88"/>
  <c r="F88"/>
  <c r="G88"/>
  <c r="H88"/>
  <c r="I88"/>
  <c r="J88"/>
  <c r="K88"/>
  <c r="L88"/>
  <c r="M88"/>
  <c r="N88"/>
  <c r="O88"/>
  <c r="A89"/>
  <c r="B89"/>
  <c r="C89"/>
  <c r="D89"/>
  <c r="E89"/>
  <c r="F89"/>
  <c r="G89"/>
  <c r="H89"/>
  <c r="I89"/>
  <c r="J89"/>
  <c r="K89"/>
  <c r="L89"/>
  <c r="M89"/>
  <c r="N89"/>
  <c r="O89"/>
  <c r="A90"/>
  <c r="B90"/>
  <c r="C90"/>
  <c r="D90"/>
  <c r="E90"/>
  <c r="F90"/>
  <c r="G90"/>
  <c r="H90"/>
  <c r="I90"/>
  <c r="J90"/>
  <c r="K90"/>
  <c r="L90"/>
  <c r="M90"/>
  <c r="N90"/>
  <c r="O90"/>
  <c r="A91"/>
  <c r="B91"/>
  <c r="C91"/>
  <c r="D91"/>
  <c r="E91"/>
  <c r="F91"/>
  <c r="G91"/>
  <c r="H91"/>
  <c r="I91"/>
  <c r="J91"/>
  <c r="K91"/>
  <c r="L91"/>
  <c r="M91"/>
  <c r="N91"/>
  <c r="O91"/>
  <c r="A92"/>
  <c r="B92"/>
  <c r="C92"/>
  <c r="D92"/>
  <c r="E92"/>
  <c r="F92"/>
  <c r="G92"/>
  <c r="H92"/>
  <c r="I92"/>
  <c r="J92"/>
  <c r="K92"/>
  <c r="L92"/>
  <c r="M92"/>
  <c r="N92"/>
  <c r="O92"/>
  <c r="A93"/>
  <c r="B93"/>
  <c r="C93"/>
  <c r="D93"/>
  <c r="E93"/>
  <c r="F93"/>
  <c r="G93"/>
  <c r="H93"/>
  <c r="I93"/>
  <c r="J93"/>
  <c r="K93"/>
  <c r="L93"/>
  <c r="M93"/>
  <c r="N93"/>
  <c r="O93"/>
  <c r="A94"/>
  <c r="B94"/>
  <c r="C94"/>
  <c r="D94"/>
  <c r="E94"/>
  <c r="F94"/>
  <c r="G94"/>
  <c r="H94"/>
  <c r="I94"/>
  <c r="J94"/>
  <c r="K94"/>
  <c r="L94"/>
  <c r="M94"/>
  <c r="N94"/>
  <c r="O94"/>
  <c r="A95"/>
  <c r="B95"/>
  <c r="C95"/>
  <c r="D95"/>
  <c r="E95"/>
  <c r="F95"/>
  <c r="G95"/>
  <c r="H95"/>
  <c r="I95"/>
  <c r="J95"/>
  <c r="K95"/>
  <c r="L95"/>
  <c r="M95"/>
  <c r="N95"/>
  <c r="O95"/>
  <c r="A96"/>
  <c r="B96"/>
  <c r="C96"/>
  <c r="D96"/>
  <c r="E96"/>
  <c r="F96"/>
  <c r="G96"/>
  <c r="H96"/>
  <c r="I96"/>
  <c r="J96"/>
  <c r="K96"/>
  <c r="L96"/>
  <c r="M96"/>
  <c r="N96"/>
  <c r="O96"/>
  <c r="A97"/>
  <c r="B97"/>
  <c r="C97"/>
  <c r="D97"/>
  <c r="E97"/>
  <c r="F97"/>
  <c r="G97"/>
  <c r="H97"/>
  <c r="I97"/>
  <c r="J97"/>
  <c r="K97"/>
  <c r="L97"/>
  <c r="M97"/>
  <c r="N97"/>
  <c r="O97"/>
  <c r="A98"/>
  <c r="B98"/>
  <c r="C98"/>
  <c r="D98"/>
  <c r="E98"/>
  <c r="F98"/>
  <c r="G98"/>
  <c r="H98"/>
  <c r="I98"/>
  <c r="J98"/>
  <c r="K98"/>
  <c r="L98"/>
  <c r="M98"/>
  <c r="N98"/>
  <c r="O98"/>
  <c r="A99"/>
  <c r="B99"/>
  <c r="C99"/>
  <c r="D99"/>
  <c r="E99"/>
  <c r="F99"/>
  <c r="G99"/>
  <c r="H99"/>
  <c r="I99"/>
  <c r="J99"/>
  <c r="K99"/>
  <c r="L99"/>
  <c r="M99"/>
  <c r="N99"/>
  <c r="O99"/>
  <c r="A100"/>
  <c r="B100"/>
  <c r="C100"/>
  <c r="D100"/>
  <c r="E100"/>
  <c r="F100"/>
  <c r="G100"/>
  <c r="H100"/>
  <c r="I100"/>
  <c r="J100"/>
  <c r="K100"/>
  <c r="L100"/>
  <c r="M100"/>
  <c r="N100"/>
  <c r="O100"/>
  <c r="A101"/>
  <c r="B101"/>
  <c r="C101"/>
  <c r="D101"/>
  <c r="E101"/>
  <c r="F101"/>
  <c r="G101"/>
  <c r="H101"/>
  <c r="I101"/>
  <c r="J101"/>
  <c r="K101"/>
  <c r="L101"/>
  <c r="M101"/>
  <c r="N101"/>
  <c r="O101"/>
  <c r="A102"/>
  <c r="B102"/>
  <c r="C102"/>
  <c r="D102"/>
  <c r="E102"/>
  <c r="F102"/>
  <c r="G102"/>
  <c r="H102"/>
  <c r="I102"/>
  <c r="J102"/>
  <c r="K102"/>
  <c r="L102"/>
  <c r="M102"/>
  <c r="N102"/>
  <c r="O102"/>
  <c r="A103"/>
  <c r="B103"/>
  <c r="C103"/>
  <c r="D103"/>
  <c r="E103"/>
  <c r="F103"/>
  <c r="G103"/>
  <c r="H103"/>
  <c r="I103"/>
  <c r="J103"/>
  <c r="K103"/>
  <c r="L103"/>
  <c r="M103"/>
  <c r="N103"/>
  <c r="O103"/>
  <c r="A104"/>
  <c r="B104"/>
  <c r="C104"/>
  <c r="D104"/>
  <c r="E104"/>
  <c r="F104"/>
  <c r="G104"/>
  <c r="H104"/>
  <c r="I104"/>
  <c r="J104"/>
  <c r="K104"/>
  <c r="L104"/>
  <c r="M104"/>
  <c r="N104"/>
  <c r="O104"/>
  <c r="A105"/>
  <c r="B105"/>
  <c r="C105"/>
  <c r="D105"/>
  <c r="E105"/>
  <c r="F105"/>
  <c r="G105"/>
  <c r="H105"/>
  <c r="I105"/>
  <c r="J105"/>
  <c r="K105"/>
  <c r="L105"/>
  <c r="M105"/>
  <c r="N105"/>
  <c r="O105"/>
  <c r="A106"/>
  <c r="B106"/>
  <c r="C106"/>
  <c r="D106"/>
  <c r="E106"/>
  <c r="F106"/>
  <c r="G106"/>
  <c r="H106"/>
  <c r="I106"/>
  <c r="J106"/>
  <c r="K106"/>
  <c r="L106"/>
  <c r="M106"/>
  <c r="N106"/>
  <c r="O106"/>
  <c r="A107"/>
  <c r="B107"/>
  <c r="C107"/>
  <c r="D107"/>
  <c r="E107"/>
  <c r="F107"/>
  <c r="G107"/>
  <c r="H107"/>
  <c r="I107"/>
  <c r="J107"/>
  <c r="K107"/>
  <c r="L107"/>
  <c r="M107"/>
  <c r="N107"/>
  <c r="O107"/>
  <c r="A108"/>
  <c r="B108"/>
  <c r="C108"/>
  <c r="D108"/>
  <c r="E108"/>
  <c r="F108"/>
  <c r="G108"/>
  <c r="H108"/>
  <c r="I108"/>
  <c r="J108"/>
  <c r="K108"/>
  <c r="L108"/>
  <c r="M108"/>
  <c r="N108"/>
  <c r="O108"/>
  <c r="A109"/>
  <c r="B109"/>
  <c r="C109"/>
  <c r="D109"/>
  <c r="E109"/>
  <c r="F109"/>
  <c r="G109"/>
  <c r="H109"/>
  <c r="I109"/>
  <c r="J109"/>
  <c r="K109"/>
  <c r="L109"/>
  <c r="M109"/>
  <c r="N109"/>
  <c r="O109"/>
  <c r="A110"/>
  <c r="B110"/>
  <c r="C110"/>
  <c r="D110"/>
  <c r="E110"/>
  <c r="F110"/>
  <c r="G110"/>
  <c r="H110"/>
  <c r="I110"/>
  <c r="J110"/>
  <c r="K110"/>
  <c r="L110"/>
  <c r="M110"/>
  <c r="N110"/>
  <c r="O110"/>
  <c r="A111"/>
  <c r="B111"/>
  <c r="C111"/>
  <c r="D111"/>
  <c r="E111"/>
  <c r="F111"/>
  <c r="G111"/>
  <c r="H111"/>
  <c r="I111"/>
  <c r="J111"/>
  <c r="K111"/>
  <c r="L111"/>
  <c r="M111"/>
  <c r="N111"/>
  <c r="O111"/>
  <c r="A112"/>
  <c r="B112"/>
  <c r="C112"/>
  <c r="D112"/>
  <c r="E112"/>
  <c r="F112"/>
  <c r="G112"/>
  <c r="H112"/>
  <c r="I112"/>
  <c r="J112"/>
  <c r="K112"/>
  <c r="L112"/>
  <c r="M112"/>
  <c r="N112"/>
  <c r="O112"/>
  <c r="A113"/>
  <c r="B113"/>
  <c r="C113"/>
  <c r="D113"/>
  <c r="E113"/>
  <c r="F113"/>
  <c r="G113"/>
  <c r="H113"/>
  <c r="I113"/>
  <c r="J113"/>
  <c r="K113"/>
  <c r="L113"/>
  <c r="M113"/>
  <c r="N113"/>
  <c r="O113"/>
  <c r="A114"/>
  <c r="B114"/>
  <c r="C114"/>
  <c r="D114"/>
  <c r="E114"/>
  <c r="F114"/>
  <c r="G114"/>
  <c r="H114"/>
  <c r="I114"/>
  <c r="J114"/>
  <c r="K114"/>
  <c r="L114"/>
  <c r="M114"/>
  <c r="N114"/>
  <c r="O114"/>
  <c r="A115"/>
  <c r="B115"/>
  <c r="C115"/>
  <c r="D115"/>
  <c r="E115"/>
  <c r="F115"/>
  <c r="G115"/>
  <c r="H115"/>
  <c r="I115"/>
  <c r="J115"/>
  <c r="K115"/>
  <c r="L115"/>
  <c r="M115"/>
  <c r="N115"/>
  <c r="O115"/>
  <c r="A116"/>
  <c r="B116"/>
  <c r="C116"/>
  <c r="D116"/>
  <c r="E116"/>
  <c r="F116"/>
  <c r="G116"/>
  <c r="H116"/>
  <c r="I116"/>
  <c r="J116"/>
  <c r="K116"/>
  <c r="L116"/>
  <c r="M116"/>
  <c r="N116"/>
  <c r="O116"/>
  <c r="A117"/>
  <c r="B117"/>
  <c r="C117"/>
  <c r="D117"/>
  <c r="E117"/>
  <c r="F117"/>
  <c r="G117"/>
  <c r="H117"/>
  <c r="I117"/>
  <c r="J117"/>
  <c r="K117"/>
  <c r="L117"/>
  <c r="M117"/>
  <c r="N117"/>
  <c r="O117"/>
  <c r="A118"/>
  <c r="B118"/>
  <c r="C118"/>
  <c r="D118"/>
  <c r="E118"/>
  <c r="F118"/>
  <c r="G118"/>
  <c r="H118"/>
  <c r="I118"/>
  <c r="J118"/>
  <c r="K118"/>
  <c r="L118"/>
  <c r="M118"/>
  <c r="N118"/>
  <c r="O118"/>
  <c r="A119"/>
  <c r="B119"/>
  <c r="C119"/>
  <c r="D119"/>
  <c r="E119"/>
  <c r="F119"/>
  <c r="G119"/>
  <c r="H119"/>
  <c r="I119"/>
  <c r="J119"/>
  <c r="K119"/>
  <c r="L119"/>
  <c r="M119"/>
  <c r="N119"/>
  <c r="O119"/>
  <c r="A120"/>
  <c r="B120"/>
  <c r="C120"/>
  <c r="D120"/>
  <c r="E120"/>
  <c r="F120"/>
  <c r="G120"/>
  <c r="H120"/>
  <c r="I120"/>
  <c r="J120"/>
  <c r="K120"/>
  <c r="L120"/>
  <c r="M120"/>
  <c r="N120"/>
  <c r="O120"/>
  <c r="A121"/>
  <c r="B121"/>
  <c r="C121"/>
  <c r="D121"/>
  <c r="E121"/>
  <c r="F121"/>
  <c r="G121"/>
  <c r="H121"/>
  <c r="I121"/>
  <c r="J121"/>
  <c r="K121"/>
  <c r="L121"/>
  <c r="M121"/>
  <c r="N121"/>
  <c r="O121"/>
  <c r="A122"/>
  <c r="B122"/>
  <c r="C122"/>
  <c r="D122"/>
  <c r="E122"/>
  <c r="F122"/>
  <c r="G122"/>
  <c r="H122"/>
  <c r="I122"/>
  <c r="J122"/>
  <c r="K122"/>
  <c r="L122"/>
  <c r="M122"/>
  <c r="N122"/>
  <c r="O122"/>
  <c r="A123"/>
  <c r="B123"/>
  <c r="C123"/>
  <c r="D123"/>
  <c r="E123"/>
  <c r="F123"/>
  <c r="G123"/>
  <c r="H123"/>
  <c r="I123"/>
  <c r="J123"/>
  <c r="K123"/>
  <c r="L123"/>
  <c r="M123"/>
  <c r="N123"/>
  <c r="O123"/>
  <c r="A124"/>
  <c r="B124"/>
  <c r="C124"/>
  <c r="D124"/>
  <c r="E124"/>
  <c r="F124"/>
  <c r="G124"/>
  <c r="H124"/>
  <c r="I124"/>
  <c r="J124"/>
  <c r="K124"/>
  <c r="L124"/>
  <c r="M124"/>
  <c r="N124"/>
  <c r="O124"/>
  <c r="A125"/>
  <c r="B125"/>
  <c r="C125"/>
  <c r="D125"/>
  <c r="E125"/>
  <c r="F125"/>
  <c r="G125"/>
  <c r="H125"/>
  <c r="I125"/>
  <c r="J125"/>
  <c r="K125"/>
  <c r="L125"/>
  <c r="M125"/>
  <c r="N125"/>
  <c r="O125"/>
  <c r="A126"/>
  <c r="A127"/>
  <c r="B127"/>
  <c r="C127"/>
  <c r="D127"/>
  <c r="E127"/>
  <c r="F127"/>
  <c r="G127"/>
  <c r="H127"/>
  <c r="I127"/>
  <c r="J127"/>
  <c r="K127"/>
  <c r="L127"/>
  <c r="M127"/>
  <c r="N127"/>
  <c r="O127"/>
  <c r="A128"/>
  <c r="B128"/>
  <c r="C128"/>
  <c r="D128"/>
  <c r="E128"/>
  <c r="F128"/>
  <c r="G128"/>
  <c r="H128"/>
  <c r="I128"/>
  <c r="J128"/>
  <c r="K128"/>
  <c r="L128"/>
  <c r="M128"/>
  <c r="N128"/>
  <c r="O128"/>
  <c r="A129"/>
  <c r="B129"/>
  <c r="C129"/>
  <c r="D129"/>
  <c r="E129"/>
  <c r="F129"/>
  <c r="G129"/>
  <c r="H129"/>
  <c r="I129"/>
  <c r="J129"/>
  <c r="K129"/>
  <c r="L129"/>
  <c r="M129"/>
  <c r="N129"/>
  <c r="O129"/>
  <c r="A130"/>
  <c r="B130"/>
  <c r="C130"/>
  <c r="D130"/>
  <c r="E130"/>
  <c r="F130"/>
  <c r="G130"/>
  <c r="H130"/>
  <c r="I130"/>
  <c r="J130"/>
  <c r="K130"/>
  <c r="L130"/>
  <c r="M130"/>
  <c r="N130"/>
  <c r="O130"/>
  <c r="A131"/>
  <c r="B131"/>
  <c r="C131"/>
  <c r="D131"/>
  <c r="E131"/>
  <c r="F131"/>
  <c r="G131"/>
  <c r="H131"/>
  <c r="I131"/>
  <c r="J131"/>
  <c r="K131"/>
  <c r="L131"/>
  <c r="M131"/>
  <c r="N131"/>
  <c r="O131"/>
  <c r="A132"/>
  <c r="B132"/>
  <c r="C132"/>
  <c r="D132"/>
  <c r="E132"/>
  <c r="F132"/>
  <c r="G132"/>
  <c r="H132"/>
  <c r="I132"/>
  <c r="J132"/>
  <c r="K132"/>
  <c r="L132"/>
  <c r="M132"/>
  <c r="N132"/>
  <c r="O132"/>
  <c r="A133"/>
  <c r="B133"/>
  <c r="C133"/>
  <c r="D133"/>
  <c r="E133"/>
  <c r="F133"/>
  <c r="G133"/>
  <c r="H133"/>
  <c r="I133"/>
  <c r="J133"/>
  <c r="K133"/>
  <c r="L133"/>
  <c r="M133"/>
  <c r="N133"/>
  <c r="O133"/>
  <c r="A134"/>
  <c r="B134"/>
  <c r="C134"/>
  <c r="D134"/>
  <c r="E134"/>
  <c r="F134"/>
  <c r="G134"/>
  <c r="H134"/>
  <c r="I134"/>
  <c r="J134"/>
  <c r="K134"/>
  <c r="L134"/>
  <c r="M134"/>
  <c r="N134"/>
  <c r="O134"/>
  <c r="A135"/>
  <c r="B135"/>
  <c r="C135"/>
  <c r="D135"/>
  <c r="E135"/>
  <c r="F135"/>
  <c r="G135"/>
  <c r="H135"/>
  <c r="I135"/>
  <c r="J135"/>
  <c r="K135"/>
  <c r="L135"/>
  <c r="M135"/>
  <c r="N135"/>
  <c r="O135"/>
  <c r="A136"/>
  <c r="B136"/>
  <c r="C136"/>
  <c r="D136"/>
  <c r="E136"/>
  <c r="F136"/>
  <c r="G136"/>
  <c r="H136"/>
  <c r="I136"/>
  <c r="J136"/>
  <c r="K136"/>
  <c r="L136"/>
  <c r="M136"/>
  <c r="N136"/>
  <c r="O136"/>
  <c r="A137"/>
  <c r="B137"/>
  <c r="C137"/>
  <c r="D137"/>
  <c r="E137"/>
  <c r="F137"/>
  <c r="G137"/>
  <c r="H137"/>
  <c r="I137"/>
  <c r="J137"/>
  <c r="K137"/>
  <c r="L137"/>
  <c r="M137"/>
  <c r="N137"/>
  <c r="O137"/>
  <c r="A138"/>
  <c r="B138"/>
  <c r="C138"/>
  <c r="D138"/>
  <c r="E138"/>
  <c r="F138"/>
  <c r="G138"/>
  <c r="H138"/>
  <c r="I138"/>
  <c r="J138"/>
  <c r="K138"/>
  <c r="L138"/>
  <c r="M138"/>
  <c r="N138"/>
  <c r="O138"/>
  <c r="A139"/>
  <c r="B139"/>
  <c r="C139"/>
  <c r="D139"/>
  <c r="E139"/>
  <c r="F139"/>
  <c r="G139"/>
  <c r="H139"/>
  <c r="I139"/>
  <c r="J139"/>
  <c r="K139"/>
  <c r="L139"/>
  <c r="M139"/>
  <c r="N139"/>
  <c r="O139"/>
  <c r="A140"/>
  <c r="B140"/>
  <c r="C140"/>
  <c r="D140"/>
  <c r="E140"/>
  <c r="F140"/>
  <c r="G140"/>
  <c r="H140"/>
  <c r="I140"/>
  <c r="J140"/>
  <c r="K140"/>
  <c r="L140"/>
  <c r="M140"/>
  <c r="N140"/>
  <c r="O140"/>
  <c r="A142"/>
  <c r="B142"/>
  <c r="C142"/>
  <c r="D142"/>
  <c r="E142"/>
  <c r="F142"/>
  <c r="G142"/>
  <c r="H142"/>
  <c r="I142"/>
  <c r="J142"/>
  <c r="K142"/>
  <c r="L142"/>
  <c r="M142"/>
  <c r="N142"/>
  <c r="O142"/>
  <c r="A143"/>
  <c r="B143"/>
  <c r="C143"/>
  <c r="D143"/>
  <c r="E143"/>
  <c r="F143"/>
  <c r="G143"/>
  <c r="H143"/>
  <c r="I143"/>
  <c r="J143"/>
  <c r="K143"/>
  <c r="L143"/>
  <c r="M143"/>
  <c r="N143"/>
  <c r="O143"/>
  <c r="A144"/>
  <c r="B144"/>
  <c r="C144"/>
  <c r="D144"/>
  <c r="E144"/>
  <c r="F144"/>
  <c r="G144"/>
  <c r="H144"/>
  <c r="I144"/>
  <c r="J144"/>
  <c r="K144"/>
  <c r="L144"/>
  <c r="M144"/>
  <c r="N144"/>
  <c r="O144"/>
  <c r="A146"/>
  <c r="B146"/>
  <c r="C146"/>
  <c r="D146"/>
  <c r="E146"/>
  <c r="F146"/>
  <c r="G146"/>
  <c r="H146"/>
  <c r="I146"/>
  <c r="J146"/>
  <c r="K146"/>
  <c r="L146"/>
  <c r="M146"/>
  <c r="N146"/>
  <c r="O146"/>
  <c r="A147"/>
  <c r="B147"/>
  <c r="C147"/>
  <c r="D147"/>
  <c r="E147"/>
  <c r="F147"/>
  <c r="G147"/>
  <c r="H147"/>
  <c r="I147"/>
  <c r="J147"/>
  <c r="K147"/>
  <c r="L147"/>
  <c r="M147"/>
  <c r="N147"/>
  <c r="O147"/>
  <c r="A148"/>
  <c r="B148"/>
  <c r="C148"/>
  <c r="D148"/>
  <c r="E148"/>
  <c r="F148"/>
  <c r="G148"/>
  <c r="H148"/>
  <c r="I148"/>
  <c r="J148"/>
  <c r="K148"/>
  <c r="L148"/>
  <c r="M148"/>
  <c r="N148"/>
  <c r="O148"/>
  <c r="A149"/>
  <c r="B149"/>
  <c r="C149"/>
  <c r="D149"/>
  <c r="E149"/>
  <c r="F149"/>
  <c r="G149"/>
  <c r="H149"/>
  <c r="I149"/>
  <c r="J149"/>
  <c r="K149"/>
  <c r="L149"/>
  <c r="M149"/>
  <c r="N149"/>
  <c r="O149"/>
  <c r="A150"/>
  <c r="B150"/>
  <c r="C150"/>
  <c r="D150"/>
  <c r="E150"/>
  <c r="F150"/>
  <c r="G150"/>
  <c r="H150"/>
  <c r="I150"/>
  <c r="J150"/>
  <c r="K150"/>
  <c r="L150"/>
  <c r="M150"/>
  <c r="N150"/>
  <c r="O150"/>
  <c r="A151"/>
  <c r="B151"/>
  <c r="C151"/>
  <c r="D151"/>
  <c r="E151"/>
  <c r="F151"/>
  <c r="G151"/>
  <c r="H151"/>
  <c r="I151"/>
  <c r="J151"/>
  <c r="K151"/>
  <c r="L151"/>
  <c r="M151"/>
  <c r="N151"/>
  <c r="O151"/>
  <c r="A152"/>
  <c r="B152"/>
  <c r="C152"/>
  <c r="D152"/>
  <c r="E152"/>
  <c r="F152"/>
  <c r="G152"/>
  <c r="H152"/>
  <c r="I152"/>
  <c r="J152"/>
  <c r="K152"/>
  <c r="L152"/>
  <c r="M152"/>
  <c r="N152"/>
  <c r="O152"/>
  <c r="A153"/>
  <c r="B153"/>
  <c r="C153"/>
  <c r="D153"/>
  <c r="E153"/>
  <c r="F153"/>
  <c r="G153"/>
  <c r="H153"/>
  <c r="I153"/>
  <c r="J153"/>
  <c r="K153"/>
  <c r="L153"/>
  <c r="M153"/>
  <c r="N153"/>
  <c r="O153"/>
  <c r="A154"/>
  <c r="B154"/>
  <c r="C154"/>
  <c r="D154"/>
  <c r="E154"/>
  <c r="F154"/>
  <c r="G154"/>
  <c r="H154"/>
  <c r="I154"/>
  <c r="J154"/>
  <c r="K154"/>
  <c r="L154"/>
  <c r="M154"/>
  <c r="N154"/>
  <c r="O154"/>
  <c r="A155"/>
  <c r="B155"/>
  <c r="C155"/>
  <c r="D155"/>
  <c r="E155"/>
  <c r="F155"/>
  <c r="G155"/>
  <c r="H155"/>
  <c r="I155"/>
  <c r="J155"/>
  <c r="K155"/>
  <c r="L155"/>
  <c r="M155"/>
  <c r="N155"/>
  <c r="O155"/>
  <c r="A156"/>
  <c r="B156"/>
  <c r="C156"/>
  <c r="D156"/>
  <c r="E156"/>
  <c r="F156"/>
  <c r="G156"/>
  <c r="H156"/>
  <c r="I156"/>
  <c r="J156"/>
  <c r="K156"/>
  <c r="L156"/>
  <c r="M156"/>
  <c r="N156"/>
  <c r="O156"/>
  <c r="A157"/>
  <c r="B157"/>
  <c r="C157"/>
  <c r="D157"/>
  <c r="E157"/>
  <c r="F157"/>
  <c r="G157"/>
  <c r="H157"/>
  <c r="I157"/>
  <c r="J157"/>
  <c r="K157"/>
  <c r="L157"/>
  <c r="M157"/>
  <c r="N157"/>
  <c r="O157"/>
  <c r="A158"/>
  <c r="B158"/>
  <c r="C158"/>
  <c r="D158"/>
  <c r="E158"/>
  <c r="F158"/>
  <c r="G158"/>
  <c r="H158"/>
  <c r="I158"/>
  <c r="J158"/>
  <c r="K158"/>
  <c r="L158"/>
  <c r="M158"/>
  <c r="N158"/>
  <c r="O158"/>
  <c r="A159"/>
  <c r="B159"/>
  <c r="C159"/>
  <c r="D159"/>
  <c r="E159"/>
  <c r="F159"/>
  <c r="G159"/>
  <c r="H159"/>
  <c r="I159"/>
  <c r="J159"/>
  <c r="K159"/>
  <c r="L159"/>
  <c r="M159"/>
  <c r="N159"/>
  <c r="O159"/>
  <c r="A160"/>
  <c r="B160"/>
  <c r="C160"/>
  <c r="D160"/>
  <c r="E160"/>
  <c r="F160"/>
  <c r="G160"/>
  <c r="H160"/>
  <c r="I160"/>
  <c r="J160"/>
  <c r="K160"/>
  <c r="L160"/>
  <c r="M160"/>
  <c r="N160"/>
  <c r="O160"/>
  <c r="A161"/>
  <c r="B161"/>
  <c r="C161"/>
  <c r="D161"/>
  <c r="E161"/>
  <c r="F161"/>
  <c r="G161"/>
  <c r="H161"/>
  <c r="I161"/>
  <c r="J161"/>
  <c r="K161"/>
  <c r="L161"/>
  <c r="M161"/>
  <c r="N161"/>
  <c r="O161"/>
  <c r="A162"/>
  <c r="B162"/>
  <c r="C162"/>
  <c r="D162"/>
  <c r="E162"/>
  <c r="F162"/>
  <c r="G162"/>
  <c r="H162"/>
  <c r="I162"/>
  <c r="J162"/>
  <c r="K162"/>
  <c r="L162"/>
  <c r="M162"/>
  <c r="N162"/>
  <c r="O162"/>
  <c r="A163"/>
  <c r="B163"/>
  <c r="C163"/>
  <c r="D163"/>
  <c r="E163"/>
  <c r="F163"/>
  <c r="G163"/>
  <c r="H163"/>
  <c r="I163"/>
  <c r="J163"/>
  <c r="K163"/>
  <c r="L163"/>
  <c r="M163"/>
  <c r="N163"/>
  <c r="O163"/>
  <c r="A164"/>
  <c r="B164"/>
  <c r="C164"/>
  <c r="D164"/>
  <c r="E164"/>
  <c r="F164"/>
  <c r="G164"/>
  <c r="H164"/>
  <c r="I164"/>
  <c r="J164"/>
  <c r="K164"/>
  <c r="L164"/>
  <c r="M164"/>
  <c r="N164"/>
  <c r="O164"/>
  <c r="A165"/>
  <c r="B165"/>
  <c r="C165"/>
  <c r="D165"/>
  <c r="E165"/>
  <c r="F165"/>
  <c r="G165"/>
  <c r="H165"/>
  <c r="I165"/>
  <c r="J165"/>
  <c r="K165"/>
  <c r="L165"/>
  <c r="M165"/>
  <c r="N165"/>
  <c r="O165"/>
  <c r="A166"/>
  <c r="B166"/>
  <c r="C166"/>
  <c r="D166"/>
  <c r="E166"/>
  <c r="F166"/>
  <c r="G166"/>
  <c r="H166"/>
  <c r="I166"/>
  <c r="J166"/>
  <c r="K166"/>
  <c r="L166"/>
  <c r="M166"/>
  <c r="N166"/>
  <c r="O166"/>
  <c r="A167"/>
  <c r="B167"/>
  <c r="C167"/>
  <c r="D167"/>
  <c r="E167"/>
  <c r="F167"/>
  <c r="G167"/>
  <c r="H167"/>
  <c r="I167"/>
  <c r="J167"/>
  <c r="K167"/>
  <c r="L167"/>
  <c r="M167"/>
  <c r="N167"/>
  <c r="O167"/>
  <c r="A168"/>
  <c r="B168"/>
  <c r="C168"/>
  <c r="D168"/>
  <c r="E168"/>
  <c r="F168"/>
  <c r="G168"/>
  <c r="H168"/>
  <c r="I168"/>
  <c r="J168"/>
  <c r="K168"/>
  <c r="L168"/>
  <c r="M168"/>
  <c r="N168"/>
  <c r="O168"/>
  <c r="A169"/>
  <c r="B169"/>
  <c r="C169"/>
  <c r="D169"/>
  <c r="E169"/>
  <c r="F169"/>
  <c r="G169"/>
  <c r="H169"/>
  <c r="I169"/>
  <c r="J169"/>
  <c r="K169"/>
  <c r="L169"/>
  <c r="M169"/>
  <c r="N169"/>
  <c r="O169"/>
  <c r="A170"/>
  <c r="B170"/>
  <c r="C170"/>
  <c r="D170"/>
  <c r="E170"/>
  <c r="F170"/>
  <c r="G170"/>
  <c r="H170"/>
  <c r="I170"/>
  <c r="J170"/>
  <c r="K170"/>
  <c r="L170"/>
  <c r="M170"/>
  <c r="N170"/>
  <c r="O170"/>
  <c r="A171"/>
  <c r="B171"/>
  <c r="C171"/>
  <c r="D171"/>
  <c r="E171"/>
  <c r="F171"/>
  <c r="G171"/>
  <c r="H171"/>
  <c r="I171"/>
  <c r="J171"/>
  <c r="K171"/>
  <c r="L171"/>
  <c r="M171"/>
  <c r="N171"/>
  <c r="O171"/>
  <c r="A172"/>
  <c r="B172"/>
  <c r="C172"/>
  <c r="D172"/>
  <c r="E172"/>
  <c r="F172"/>
  <c r="G172"/>
  <c r="H172"/>
  <c r="I172"/>
  <c r="J172"/>
  <c r="K172"/>
  <c r="L172"/>
  <c r="M172"/>
  <c r="N172"/>
  <c r="O172"/>
  <c r="A173"/>
  <c r="B173"/>
  <c r="C173"/>
  <c r="D173"/>
  <c r="E173"/>
  <c r="F173"/>
  <c r="G173"/>
  <c r="H173"/>
  <c r="I173"/>
  <c r="J173"/>
  <c r="K173"/>
  <c r="L173"/>
  <c r="M173"/>
  <c r="N173"/>
  <c r="O173"/>
  <c r="A174"/>
  <c r="B174"/>
  <c r="C174"/>
  <c r="D174"/>
  <c r="E174"/>
  <c r="F174"/>
  <c r="G174"/>
  <c r="H174"/>
  <c r="I174"/>
  <c r="J174"/>
  <c r="K174"/>
  <c r="L174"/>
  <c r="M174"/>
  <c r="N174"/>
  <c r="O174"/>
  <c r="A175"/>
  <c r="B175"/>
  <c r="C175"/>
  <c r="D175"/>
  <c r="E175"/>
  <c r="F175"/>
  <c r="G175"/>
  <c r="H175"/>
  <c r="I175"/>
  <c r="J175"/>
  <c r="K175"/>
  <c r="L175"/>
  <c r="M175"/>
  <c r="N175"/>
  <c r="O175"/>
  <c r="A176"/>
  <c r="A177"/>
  <c r="B177"/>
  <c r="C177"/>
  <c r="D177"/>
  <c r="E177"/>
  <c r="F177"/>
  <c r="G177"/>
  <c r="H177"/>
  <c r="I177"/>
  <c r="J177"/>
  <c r="K177"/>
  <c r="L177"/>
  <c r="M177"/>
  <c r="N177"/>
  <c r="O177"/>
  <c r="A178"/>
  <c r="B178"/>
  <c r="C178"/>
  <c r="D178"/>
  <c r="E178"/>
  <c r="F178"/>
  <c r="G178"/>
  <c r="H178"/>
  <c r="I178"/>
  <c r="J178"/>
  <c r="K178"/>
  <c r="L178"/>
  <c r="M178"/>
  <c r="N178"/>
  <c r="O178"/>
  <c r="A179"/>
  <c r="B179"/>
  <c r="C179"/>
  <c r="D179"/>
  <c r="E179"/>
  <c r="F179"/>
  <c r="G179"/>
  <c r="H179"/>
  <c r="I179"/>
  <c r="J179"/>
  <c r="K179"/>
  <c r="L179"/>
  <c r="M179"/>
  <c r="N179"/>
  <c r="O179"/>
  <c r="A180"/>
  <c r="B180"/>
  <c r="C180"/>
  <c r="D180"/>
  <c r="E180"/>
  <c r="F180"/>
  <c r="G180"/>
  <c r="H180"/>
  <c r="I180"/>
  <c r="J180"/>
  <c r="K180"/>
  <c r="L180"/>
  <c r="M180"/>
  <c r="N180"/>
  <c r="O180"/>
  <c r="A181"/>
  <c r="B181"/>
  <c r="C181"/>
  <c r="D181"/>
  <c r="E181"/>
  <c r="F181"/>
  <c r="G181"/>
  <c r="H181"/>
  <c r="I181"/>
  <c r="J181"/>
  <c r="K181"/>
  <c r="L181"/>
  <c r="M181"/>
  <c r="N181"/>
  <c r="O181"/>
  <c r="A182"/>
  <c r="B182"/>
  <c r="C182"/>
  <c r="D182"/>
  <c r="E182"/>
  <c r="F182"/>
  <c r="G182"/>
  <c r="H182"/>
  <c r="I182"/>
  <c r="J182"/>
  <c r="K182"/>
  <c r="L182"/>
  <c r="M182"/>
  <c r="N182"/>
  <c r="O182"/>
  <c r="A183"/>
  <c r="B183"/>
  <c r="C183"/>
  <c r="D183"/>
  <c r="E183"/>
  <c r="F183"/>
  <c r="G183"/>
  <c r="H183"/>
  <c r="I183"/>
  <c r="J183"/>
  <c r="K183"/>
  <c r="L183"/>
  <c r="M183"/>
  <c r="N183"/>
  <c r="O183"/>
  <c r="A184"/>
  <c r="B184"/>
  <c r="C184"/>
  <c r="D184"/>
  <c r="E184"/>
  <c r="F184"/>
  <c r="G184"/>
  <c r="H184"/>
  <c r="I184"/>
  <c r="J184"/>
  <c r="K184"/>
  <c r="L184"/>
  <c r="M184"/>
  <c r="N184"/>
  <c r="O184"/>
  <c r="A185"/>
  <c r="B185"/>
  <c r="C185"/>
  <c r="D185"/>
  <c r="E185"/>
  <c r="F185"/>
  <c r="G185"/>
  <c r="H185"/>
  <c r="I185"/>
  <c r="J185"/>
  <c r="K185"/>
  <c r="L185"/>
  <c r="M185"/>
  <c r="N185"/>
  <c r="O185"/>
  <c r="A186"/>
  <c r="B186"/>
  <c r="C186"/>
  <c r="D186"/>
  <c r="E186"/>
  <c r="F186"/>
  <c r="G186"/>
  <c r="H186"/>
  <c r="I186"/>
  <c r="J186"/>
  <c r="K186"/>
  <c r="L186"/>
  <c r="M186"/>
  <c r="N186"/>
  <c r="O186"/>
  <c r="A187"/>
  <c r="B187"/>
  <c r="C187"/>
  <c r="D187"/>
  <c r="E187"/>
  <c r="F187"/>
  <c r="G187"/>
  <c r="H187"/>
  <c r="I187"/>
  <c r="J187"/>
  <c r="K187"/>
  <c r="L187"/>
  <c r="M187"/>
  <c r="N187"/>
  <c r="O187"/>
  <c r="A188"/>
  <c r="B188"/>
  <c r="C188"/>
  <c r="D188"/>
  <c r="E188"/>
  <c r="F188"/>
  <c r="G188"/>
  <c r="H188"/>
  <c r="I188"/>
  <c r="J188"/>
  <c r="K188"/>
  <c r="L188"/>
  <c r="M188"/>
  <c r="N188"/>
  <c r="O188"/>
  <c r="A189"/>
  <c r="A190"/>
  <c r="B190"/>
  <c r="C190"/>
  <c r="D190"/>
  <c r="E190"/>
  <c r="F190"/>
  <c r="G190"/>
  <c r="H190"/>
  <c r="I190"/>
  <c r="J190"/>
  <c r="K190"/>
  <c r="L190"/>
  <c r="M190"/>
  <c r="N190"/>
  <c r="O190"/>
  <c r="A191"/>
  <c r="B191"/>
  <c r="C191"/>
  <c r="D191"/>
  <c r="E191"/>
  <c r="F191"/>
  <c r="G191"/>
  <c r="H191"/>
  <c r="I191"/>
  <c r="J191"/>
  <c r="K191"/>
  <c r="L191"/>
  <c r="M191"/>
  <c r="N191"/>
  <c r="O191"/>
  <c r="A192"/>
  <c r="B192"/>
  <c r="C192"/>
  <c r="D192"/>
  <c r="E192"/>
  <c r="F192"/>
  <c r="G192"/>
  <c r="H192"/>
  <c r="I192"/>
  <c r="J192"/>
  <c r="K192"/>
  <c r="L192"/>
  <c r="M192"/>
  <c r="N192"/>
  <c r="O192"/>
  <c r="A193"/>
  <c r="B193"/>
  <c r="C193"/>
  <c r="D193"/>
  <c r="E193"/>
  <c r="F193"/>
  <c r="G193"/>
  <c r="H193"/>
  <c r="I193"/>
  <c r="J193"/>
  <c r="K193"/>
  <c r="L193"/>
  <c r="M193"/>
  <c r="N193"/>
  <c r="O193"/>
  <c r="A194"/>
  <c r="B194"/>
  <c r="C194"/>
  <c r="D194"/>
  <c r="E194"/>
  <c r="F194"/>
  <c r="G194"/>
  <c r="H194"/>
  <c r="I194"/>
  <c r="J194"/>
  <c r="K194"/>
  <c r="L194"/>
  <c r="M194"/>
  <c r="N194"/>
  <c r="O194"/>
  <c r="A195"/>
  <c r="B195"/>
  <c r="C195"/>
  <c r="D195"/>
  <c r="E195"/>
  <c r="F195"/>
  <c r="G195"/>
  <c r="H195"/>
  <c r="I195"/>
  <c r="J195"/>
  <c r="K195"/>
  <c r="L195"/>
  <c r="M195"/>
  <c r="N195"/>
  <c r="O195"/>
  <c r="A196"/>
  <c r="B196"/>
  <c r="C196"/>
  <c r="D196"/>
  <c r="E196"/>
  <c r="F196"/>
  <c r="G196"/>
  <c r="H196"/>
  <c r="I196"/>
  <c r="J196"/>
  <c r="K196"/>
  <c r="L196"/>
  <c r="M196"/>
  <c r="N196"/>
  <c r="O196"/>
  <c r="A197"/>
  <c r="B197"/>
  <c r="C197"/>
  <c r="D197"/>
  <c r="E197"/>
  <c r="F197"/>
  <c r="G197"/>
  <c r="H197"/>
  <c r="I197"/>
  <c r="J197"/>
  <c r="K197"/>
  <c r="L197"/>
  <c r="M197"/>
  <c r="N197"/>
  <c r="O197"/>
  <c r="A198"/>
  <c r="B198"/>
  <c r="C198"/>
  <c r="D198"/>
  <c r="E198"/>
  <c r="F198"/>
  <c r="G198"/>
  <c r="H198"/>
  <c r="I198"/>
  <c r="J198"/>
  <c r="K198"/>
  <c r="L198"/>
  <c r="M198"/>
  <c r="N198"/>
  <c r="O198"/>
  <c r="A199"/>
  <c r="B199"/>
  <c r="C199"/>
  <c r="D199"/>
  <c r="E199"/>
  <c r="F199"/>
  <c r="G199"/>
  <c r="H199"/>
  <c r="I199"/>
  <c r="J199"/>
  <c r="K199"/>
  <c r="L199"/>
  <c r="M199"/>
  <c r="N199"/>
  <c r="O199"/>
  <c r="A200"/>
  <c r="B200"/>
  <c r="C200"/>
  <c r="D200"/>
  <c r="E200"/>
  <c r="F200"/>
  <c r="G200"/>
  <c r="H200"/>
  <c r="I200"/>
  <c r="J200"/>
  <c r="K200"/>
  <c r="L200"/>
  <c r="M200"/>
  <c r="N200"/>
  <c r="O200"/>
  <c r="A201"/>
  <c r="B201"/>
  <c r="C201"/>
  <c r="D201"/>
  <c r="E201"/>
  <c r="F201"/>
  <c r="G201"/>
  <c r="H201"/>
  <c r="I201"/>
  <c r="J201"/>
  <c r="K201"/>
  <c r="L201"/>
  <c r="M201"/>
  <c r="N201"/>
  <c r="O201"/>
  <c r="A202"/>
  <c r="B202"/>
  <c r="C202"/>
  <c r="D202"/>
  <c r="E202"/>
  <c r="F202"/>
  <c r="G202"/>
  <c r="H202"/>
  <c r="I202"/>
  <c r="J202"/>
  <c r="K202"/>
  <c r="L202"/>
  <c r="M202"/>
  <c r="N202"/>
  <c r="O202"/>
  <c r="A203"/>
  <c r="B203"/>
  <c r="C203"/>
  <c r="D203"/>
  <c r="E203"/>
  <c r="F203"/>
  <c r="G203"/>
  <c r="H203"/>
  <c r="I203"/>
  <c r="J203"/>
  <c r="K203"/>
  <c r="L203"/>
  <c r="M203"/>
  <c r="N203"/>
  <c r="O203"/>
  <c r="A204"/>
  <c r="B204"/>
  <c r="C204"/>
  <c r="D204"/>
  <c r="E204"/>
  <c r="F204"/>
  <c r="G204"/>
  <c r="H204"/>
  <c r="I204"/>
  <c r="J204"/>
  <c r="K204"/>
  <c r="L204"/>
  <c r="M204"/>
  <c r="N204"/>
  <c r="O204"/>
  <c r="A205"/>
  <c r="B205"/>
  <c r="C205"/>
  <c r="D205"/>
  <c r="E205"/>
  <c r="F205"/>
  <c r="G205"/>
  <c r="H205"/>
  <c r="I205"/>
  <c r="J205"/>
  <c r="K205"/>
  <c r="L205"/>
  <c r="M205"/>
  <c r="N205"/>
  <c r="O205"/>
  <c r="A206"/>
  <c r="B206"/>
  <c r="C206"/>
  <c r="D206"/>
  <c r="E206"/>
  <c r="F206"/>
  <c r="G206"/>
  <c r="H206"/>
  <c r="I206"/>
  <c r="J206"/>
  <c r="K206"/>
  <c r="L206"/>
  <c r="M206"/>
  <c r="N206"/>
  <c r="O206"/>
  <c r="A207"/>
  <c r="B207"/>
  <c r="C207"/>
  <c r="D207"/>
  <c r="E207"/>
  <c r="F207"/>
  <c r="G207"/>
  <c r="H207"/>
  <c r="I207"/>
  <c r="J207"/>
  <c r="K207"/>
  <c r="L207"/>
  <c r="M207"/>
  <c r="N207"/>
  <c r="O207"/>
  <c r="A208"/>
  <c r="B208"/>
  <c r="C208"/>
  <c r="D208"/>
  <c r="E208"/>
  <c r="F208"/>
  <c r="G208"/>
  <c r="H208"/>
  <c r="I208"/>
  <c r="J208"/>
  <c r="K208"/>
  <c r="L208"/>
  <c r="M208"/>
  <c r="N208"/>
  <c r="O208"/>
  <c r="A209"/>
  <c r="B209"/>
  <c r="C209"/>
  <c r="D209"/>
  <c r="E209"/>
  <c r="F209"/>
  <c r="G209"/>
  <c r="H209"/>
  <c r="I209"/>
  <c r="J209"/>
  <c r="K209"/>
  <c r="L209"/>
  <c r="M209"/>
  <c r="N209"/>
  <c r="O209"/>
  <c r="A210"/>
  <c r="B210"/>
  <c r="C210"/>
  <c r="D210"/>
  <c r="E210"/>
  <c r="F210"/>
  <c r="G210"/>
  <c r="H210"/>
  <c r="I210"/>
  <c r="J210"/>
  <c r="K210"/>
  <c r="L210"/>
  <c r="M210"/>
  <c r="N210"/>
  <c r="O210"/>
  <c r="A211"/>
  <c r="B211"/>
  <c r="C211"/>
  <c r="D211"/>
  <c r="E211"/>
  <c r="F211"/>
  <c r="G211"/>
  <c r="H211"/>
  <c r="I211"/>
  <c r="J211"/>
  <c r="K211"/>
  <c r="L211"/>
  <c r="M211"/>
  <c r="N211"/>
  <c r="O211"/>
  <c r="A212"/>
  <c r="B212"/>
  <c r="C212"/>
  <c r="D212"/>
  <c r="E212"/>
  <c r="F212"/>
  <c r="G212"/>
  <c r="H212"/>
  <c r="I212"/>
  <c r="J212"/>
  <c r="K212"/>
  <c r="L212"/>
  <c r="M212"/>
  <c r="N212"/>
  <c r="O212"/>
  <c r="A213"/>
  <c r="B213"/>
  <c r="C213"/>
  <c r="D213"/>
  <c r="E213"/>
  <c r="F213"/>
  <c r="G213"/>
  <c r="H213"/>
  <c r="I213"/>
  <c r="J213"/>
  <c r="K213"/>
  <c r="L213"/>
  <c r="M213"/>
  <c r="N213"/>
  <c r="O213"/>
  <c r="A214"/>
  <c r="B214"/>
  <c r="C214"/>
  <c r="D214"/>
  <c r="E214"/>
  <c r="F214"/>
  <c r="G214"/>
  <c r="H214"/>
  <c r="I214"/>
  <c r="J214"/>
  <c r="K214"/>
  <c r="L214"/>
  <c r="M214"/>
  <c r="N214"/>
  <c r="O214"/>
  <c r="A215"/>
  <c r="B215"/>
  <c r="C215"/>
  <c r="D215"/>
  <c r="E215"/>
  <c r="F215"/>
  <c r="G215"/>
  <c r="H215"/>
  <c r="I215"/>
  <c r="J215"/>
  <c r="K215"/>
  <c r="L215"/>
  <c r="M215"/>
  <c r="N215"/>
  <c r="O215"/>
  <c r="A216"/>
  <c r="B216"/>
  <c r="C216"/>
  <c r="D216"/>
  <c r="E216"/>
  <c r="F216"/>
  <c r="G216"/>
  <c r="H216"/>
  <c r="I216"/>
  <c r="J216"/>
  <c r="K216"/>
  <c r="L216"/>
  <c r="M216"/>
  <c r="N216"/>
  <c r="O216"/>
  <c r="A217"/>
  <c r="B217"/>
  <c r="C217"/>
  <c r="D217"/>
  <c r="E217"/>
  <c r="F217"/>
  <c r="G217"/>
  <c r="H217"/>
  <c r="I217"/>
  <c r="J217"/>
  <c r="K217"/>
  <c r="L217"/>
  <c r="M217"/>
  <c r="N217"/>
  <c r="O217"/>
  <c r="A218"/>
  <c r="B218"/>
  <c r="C218"/>
  <c r="D218"/>
  <c r="E218"/>
  <c r="F218"/>
  <c r="G218"/>
  <c r="H218"/>
  <c r="I218"/>
  <c r="J218"/>
  <c r="K218"/>
  <c r="L218"/>
  <c r="M218"/>
  <c r="N218"/>
  <c r="O218"/>
  <c r="A219"/>
  <c r="B219"/>
  <c r="C219"/>
  <c r="D219"/>
  <c r="E219"/>
  <c r="F219"/>
  <c r="G219"/>
  <c r="H219"/>
  <c r="I219"/>
  <c r="J219"/>
  <c r="K219"/>
  <c r="L219"/>
  <c r="M219"/>
  <c r="N219"/>
  <c r="O219"/>
  <c r="A220"/>
  <c r="B220"/>
  <c r="C220"/>
  <c r="D220"/>
  <c r="E220"/>
  <c r="F220"/>
  <c r="G220"/>
  <c r="H220"/>
  <c r="I220"/>
  <c r="J220"/>
  <c r="K220"/>
  <c r="L220"/>
  <c r="M220"/>
  <c r="N220"/>
  <c r="O220"/>
  <c r="A221"/>
  <c r="B221"/>
  <c r="C221"/>
  <c r="D221"/>
  <c r="E221"/>
  <c r="F221"/>
  <c r="G221"/>
  <c r="H221"/>
  <c r="I221"/>
  <c r="J221"/>
  <c r="K221"/>
  <c r="L221"/>
  <c r="M221"/>
  <c r="N221"/>
  <c r="O221"/>
  <c r="A222"/>
  <c r="B222"/>
  <c r="C222"/>
  <c r="D222"/>
  <c r="E222"/>
  <c r="F222"/>
  <c r="G222"/>
  <c r="H222"/>
  <c r="I222"/>
  <c r="J222"/>
  <c r="K222"/>
  <c r="L222"/>
  <c r="M222"/>
  <c r="N222"/>
  <c r="O222"/>
  <c r="A223"/>
  <c r="B223"/>
  <c r="C223"/>
  <c r="D223"/>
  <c r="E223"/>
  <c r="F223"/>
  <c r="G223"/>
  <c r="H223"/>
  <c r="I223"/>
  <c r="J223"/>
  <c r="K223"/>
  <c r="L223"/>
  <c r="M223"/>
  <c r="N223"/>
  <c r="O223"/>
  <c r="A224"/>
  <c r="B224"/>
  <c r="C224"/>
  <c r="D224"/>
  <c r="E224"/>
  <c r="F224"/>
  <c r="G224"/>
  <c r="H224"/>
  <c r="I224"/>
  <c r="J224"/>
  <c r="K224"/>
  <c r="L224"/>
  <c r="M224"/>
  <c r="N224"/>
  <c r="O224"/>
  <c r="A225"/>
  <c r="B225"/>
  <c r="C225"/>
  <c r="D225"/>
  <c r="E225"/>
  <c r="F225"/>
  <c r="G225"/>
  <c r="H225"/>
  <c r="I225"/>
  <c r="J225"/>
  <c r="K225"/>
  <c r="L225"/>
  <c r="M225"/>
  <c r="N225"/>
  <c r="O225"/>
  <c r="A226"/>
  <c r="B226"/>
  <c r="C226"/>
  <c r="D226"/>
  <c r="E226"/>
  <c r="F226"/>
  <c r="G226"/>
  <c r="H226"/>
  <c r="I226"/>
  <c r="J226"/>
  <c r="K226"/>
  <c r="L226"/>
  <c r="M226"/>
  <c r="N226"/>
  <c r="O226"/>
  <c r="A227"/>
  <c r="B227"/>
  <c r="C227"/>
  <c r="D227"/>
  <c r="E227"/>
  <c r="F227"/>
  <c r="G227"/>
  <c r="H227"/>
  <c r="I227"/>
  <c r="J227"/>
  <c r="K227"/>
  <c r="L227"/>
  <c r="M227"/>
  <c r="N227"/>
  <c r="O227"/>
  <c r="A228"/>
  <c r="B228"/>
  <c r="C228"/>
  <c r="D228"/>
  <c r="E228"/>
  <c r="F228"/>
  <c r="G228"/>
  <c r="H228"/>
  <c r="I228"/>
  <c r="J228"/>
  <c r="K228"/>
  <c r="L228"/>
  <c r="M228"/>
  <c r="N228"/>
  <c r="O228"/>
  <c r="A229"/>
  <c r="B229"/>
  <c r="C229"/>
  <c r="D229"/>
  <c r="E229"/>
  <c r="F229"/>
  <c r="G229"/>
  <c r="H229"/>
  <c r="I229"/>
  <c r="J229"/>
  <c r="K229"/>
  <c r="L229"/>
  <c r="M229"/>
  <c r="N229"/>
  <c r="O229"/>
  <c r="A230"/>
  <c r="B230"/>
  <c r="C230"/>
  <c r="D230"/>
  <c r="E230"/>
  <c r="F230"/>
  <c r="G230"/>
  <c r="H230"/>
  <c r="I230"/>
  <c r="J230"/>
  <c r="K230"/>
  <c r="L230"/>
  <c r="M230"/>
  <c r="N230"/>
  <c r="O230"/>
  <c r="A233"/>
  <c r="A241"/>
  <c r="B241"/>
  <c r="C241"/>
  <c r="D241"/>
  <c r="E241"/>
  <c r="F241"/>
  <c r="G241"/>
  <c r="H241"/>
  <c r="I241"/>
  <c r="J241"/>
  <c r="K241"/>
  <c r="L241"/>
  <c r="M241"/>
  <c r="N241"/>
  <c r="O241"/>
  <c r="A243"/>
  <c r="B243"/>
  <c r="C243"/>
  <c r="D243"/>
  <c r="E243"/>
  <c r="F243"/>
  <c r="G243"/>
  <c r="H243"/>
  <c r="I243"/>
  <c r="J243"/>
  <c r="K243"/>
  <c r="L243"/>
  <c r="M243"/>
  <c r="N243"/>
  <c r="O243"/>
  <c r="A245"/>
  <c r="B245"/>
  <c r="C245"/>
  <c r="D245"/>
  <c r="E245"/>
  <c r="F245"/>
  <c r="G245"/>
  <c r="H245"/>
  <c r="I245"/>
  <c r="J245"/>
  <c r="K245"/>
  <c r="L245"/>
  <c r="M245"/>
  <c r="N245"/>
  <c r="O245"/>
  <c r="A246"/>
  <c r="B246"/>
  <c r="C246"/>
  <c r="D246"/>
  <c r="E246"/>
  <c r="F246"/>
  <c r="G246"/>
  <c r="H246"/>
  <c r="I246"/>
  <c r="J246"/>
  <c r="K246"/>
  <c r="L246"/>
  <c r="M246"/>
  <c r="N246"/>
  <c r="O246"/>
  <c r="A248"/>
  <c r="B248"/>
  <c r="C248"/>
  <c r="D248"/>
  <c r="E248"/>
  <c r="F248"/>
  <c r="G248"/>
  <c r="H248"/>
  <c r="I248"/>
  <c r="J248"/>
  <c r="K248"/>
  <c r="L248"/>
  <c r="M248"/>
  <c r="N248"/>
  <c r="O248"/>
  <c r="A249"/>
  <c r="B249"/>
  <c r="C249"/>
  <c r="D249"/>
  <c r="E249"/>
  <c r="F249"/>
  <c r="G249"/>
  <c r="H249"/>
  <c r="I249"/>
  <c r="J249"/>
  <c r="K249"/>
  <c r="L249"/>
  <c r="M249"/>
  <c r="N249"/>
  <c r="O249"/>
  <c r="A250"/>
  <c r="B250"/>
  <c r="C250"/>
  <c r="D250"/>
  <c r="E250"/>
  <c r="F250"/>
  <c r="G250"/>
  <c r="H250"/>
  <c r="I250"/>
  <c r="J250"/>
  <c r="K250"/>
  <c r="L250"/>
  <c r="M250"/>
  <c r="N250"/>
  <c r="O250"/>
  <c r="A257"/>
  <c r="B257"/>
  <c r="C257"/>
  <c r="D257"/>
  <c r="E257"/>
  <c r="F257"/>
  <c r="G257"/>
  <c r="H257"/>
  <c r="I257"/>
  <c r="J257"/>
  <c r="K257"/>
  <c r="L257"/>
  <c r="M257"/>
  <c r="N257"/>
  <c r="O257"/>
  <c r="A258"/>
  <c r="B258"/>
  <c r="C258"/>
  <c r="D258"/>
  <c r="E258"/>
  <c r="F258"/>
  <c r="G258"/>
  <c r="H258"/>
  <c r="I258"/>
  <c r="J258"/>
  <c r="K258"/>
  <c r="L258"/>
  <c r="M258"/>
  <c r="N258"/>
  <c r="O258"/>
  <c r="A259"/>
  <c r="B259"/>
  <c r="C259"/>
  <c r="D259"/>
  <c r="E259"/>
  <c r="F259"/>
  <c r="G259"/>
  <c r="H259"/>
  <c r="I259"/>
  <c r="J259"/>
  <c r="K259"/>
  <c r="L259"/>
  <c r="M259"/>
  <c r="N259"/>
  <c r="O259"/>
  <c r="A261"/>
  <c r="B261"/>
  <c r="C261"/>
  <c r="D261"/>
  <c r="E261"/>
  <c r="F261"/>
  <c r="G261"/>
  <c r="H261"/>
  <c r="I261"/>
  <c r="J261"/>
  <c r="K261"/>
  <c r="L261"/>
  <c r="M261"/>
  <c r="N261"/>
  <c r="O261"/>
  <c r="A262"/>
  <c r="B262"/>
  <c r="C262"/>
  <c r="D262"/>
  <c r="E262"/>
  <c r="F262"/>
  <c r="G262"/>
  <c r="H262"/>
  <c r="I262"/>
  <c r="J262"/>
  <c r="K262"/>
  <c r="L262"/>
  <c r="M262"/>
  <c r="N262"/>
  <c r="O262"/>
  <c r="A263"/>
  <c r="B263"/>
  <c r="C263"/>
  <c r="D263"/>
  <c r="E263"/>
  <c r="F263"/>
  <c r="G263"/>
  <c r="H263"/>
  <c r="I263"/>
  <c r="J263"/>
  <c r="K263"/>
  <c r="L263"/>
  <c r="M263"/>
  <c r="N263"/>
  <c r="O263"/>
  <c r="A264"/>
  <c r="B264"/>
  <c r="C264"/>
  <c r="D264"/>
  <c r="E264"/>
  <c r="F264"/>
  <c r="G264"/>
  <c r="H264"/>
  <c r="I264"/>
  <c r="J264"/>
  <c r="K264"/>
  <c r="L264"/>
  <c r="M264"/>
  <c r="N264"/>
  <c r="O264"/>
  <c r="A271"/>
  <c r="B271"/>
  <c r="C271"/>
  <c r="D271"/>
  <c r="E271"/>
  <c r="F271"/>
  <c r="G271"/>
  <c r="H271"/>
  <c r="I271"/>
  <c r="J271"/>
  <c r="K271"/>
  <c r="L271"/>
  <c r="M271"/>
  <c r="N271"/>
  <c r="O271"/>
  <c r="A275"/>
  <c r="B275"/>
  <c r="C275"/>
  <c r="D275"/>
  <c r="E275"/>
  <c r="F275"/>
  <c r="G275"/>
  <c r="H275"/>
  <c r="I275"/>
  <c r="J275"/>
  <c r="K275"/>
  <c r="L275"/>
  <c r="M275"/>
  <c r="N275"/>
  <c r="O275"/>
  <c r="A276"/>
  <c r="B276"/>
  <c r="C276"/>
  <c r="D276"/>
  <c r="E276"/>
  <c r="F276"/>
  <c r="G276"/>
  <c r="H276"/>
  <c r="I276"/>
  <c r="J276"/>
  <c r="K276"/>
  <c r="L276"/>
  <c r="M276"/>
  <c r="N276"/>
  <c r="O276"/>
  <c r="A277"/>
  <c r="B277"/>
  <c r="C277"/>
  <c r="D277"/>
  <c r="E277"/>
  <c r="F277"/>
  <c r="G277"/>
  <c r="H277"/>
  <c r="I277"/>
  <c r="J277"/>
  <c r="K277"/>
  <c r="L277"/>
  <c r="M277"/>
  <c r="N277"/>
  <c r="O277"/>
  <c r="A278"/>
  <c r="B278"/>
  <c r="C278"/>
  <c r="D278"/>
  <c r="E278"/>
  <c r="F278"/>
  <c r="G278"/>
  <c r="H278"/>
  <c r="I278"/>
  <c r="J278"/>
  <c r="K278"/>
  <c r="L278"/>
  <c r="M278"/>
  <c r="N278"/>
  <c r="O278"/>
  <c r="A279"/>
  <c r="B279"/>
  <c r="C279"/>
  <c r="D279"/>
  <c r="E279"/>
  <c r="F279"/>
  <c r="G279"/>
  <c r="H279"/>
  <c r="I279"/>
  <c r="J279"/>
  <c r="K279"/>
  <c r="L279"/>
  <c r="M279"/>
  <c r="N279"/>
  <c r="O279"/>
  <c r="A282"/>
  <c r="B282"/>
  <c r="C282"/>
  <c r="D282"/>
  <c r="E282"/>
  <c r="F282"/>
  <c r="G282"/>
  <c r="H282"/>
  <c r="I282"/>
  <c r="J282"/>
  <c r="K282"/>
  <c r="L282"/>
  <c r="M282"/>
  <c r="N282"/>
  <c r="O282"/>
  <c r="A283"/>
  <c r="B283"/>
  <c r="C283"/>
  <c r="D283"/>
  <c r="E283"/>
  <c r="F283"/>
  <c r="G283"/>
  <c r="H283"/>
  <c r="I283"/>
  <c r="J283"/>
  <c r="K283"/>
  <c r="L283"/>
  <c r="M283"/>
  <c r="N283"/>
  <c r="O283"/>
  <c r="A284"/>
  <c r="B284"/>
  <c r="C284"/>
  <c r="D284"/>
  <c r="E284"/>
  <c r="F284"/>
  <c r="G284"/>
  <c r="H284"/>
  <c r="I284"/>
  <c r="J284"/>
  <c r="K284"/>
  <c r="L284"/>
  <c r="M284"/>
  <c r="N284"/>
  <c r="O284"/>
  <c r="A285"/>
  <c r="A286"/>
  <c r="B286"/>
  <c r="C286"/>
  <c r="D286"/>
  <c r="E286"/>
  <c r="F286"/>
  <c r="G286"/>
  <c r="H286"/>
  <c r="I286"/>
  <c r="J286"/>
  <c r="K286"/>
  <c r="L286"/>
  <c r="M286"/>
  <c r="N286"/>
  <c r="O286"/>
  <c r="A287"/>
  <c r="B287"/>
  <c r="C287"/>
  <c r="D287"/>
  <c r="E287"/>
  <c r="F287"/>
  <c r="G287"/>
  <c r="H287"/>
  <c r="I287"/>
  <c r="J287"/>
  <c r="K287"/>
  <c r="L287"/>
  <c r="M287"/>
  <c r="N287"/>
  <c r="O287"/>
  <c r="A288"/>
  <c r="B288"/>
  <c r="C288"/>
  <c r="D288"/>
  <c r="E288"/>
  <c r="F288"/>
  <c r="G288"/>
  <c r="H288"/>
  <c r="I288"/>
  <c r="J288"/>
  <c r="K288"/>
  <c r="L288"/>
  <c r="M288"/>
  <c r="N288"/>
  <c r="O288"/>
  <c r="A289"/>
  <c r="B289"/>
  <c r="C289"/>
  <c r="D289"/>
  <c r="E289"/>
  <c r="F289"/>
  <c r="G289"/>
  <c r="H289"/>
  <c r="I289"/>
  <c r="J289"/>
  <c r="K289"/>
  <c r="L289"/>
  <c r="M289"/>
  <c r="N289"/>
  <c r="O289"/>
  <c r="A290"/>
  <c r="B290"/>
  <c r="C290"/>
  <c r="D290"/>
  <c r="E290"/>
  <c r="F290"/>
  <c r="G290"/>
  <c r="H290"/>
  <c r="I290"/>
  <c r="J290"/>
  <c r="K290"/>
  <c r="L290"/>
  <c r="M290"/>
  <c r="N290"/>
  <c r="O290"/>
  <c r="A291"/>
  <c r="B291"/>
  <c r="C291"/>
  <c r="D291"/>
  <c r="E291"/>
  <c r="F291"/>
  <c r="G291"/>
  <c r="H291"/>
  <c r="I291"/>
  <c r="J291"/>
  <c r="K291"/>
  <c r="L291"/>
  <c r="M291"/>
  <c r="N291"/>
  <c r="O291"/>
  <c r="A292"/>
  <c r="B292"/>
  <c r="C292"/>
  <c r="D292"/>
  <c r="E292"/>
  <c r="F292"/>
  <c r="G292"/>
  <c r="H292"/>
  <c r="I292"/>
  <c r="J292"/>
  <c r="K292"/>
  <c r="L292"/>
  <c r="M292"/>
  <c r="N292"/>
  <c r="O292"/>
  <c r="A293"/>
  <c r="B293"/>
  <c r="C293"/>
  <c r="D293"/>
  <c r="E293"/>
  <c r="F293"/>
  <c r="G293"/>
  <c r="H293"/>
  <c r="I293"/>
  <c r="J293"/>
  <c r="K293"/>
  <c r="L293"/>
  <c r="M293"/>
  <c r="N293"/>
  <c r="O293"/>
  <c r="A294"/>
  <c r="B294"/>
  <c r="C294"/>
  <c r="D294"/>
  <c r="E294"/>
  <c r="F294"/>
  <c r="G294"/>
  <c r="H294"/>
  <c r="I294"/>
  <c r="J294"/>
  <c r="K294"/>
  <c r="L294"/>
  <c r="M294"/>
  <c r="N294"/>
  <c r="O294"/>
  <c r="A295"/>
  <c r="B295"/>
  <c r="C295"/>
  <c r="D295"/>
  <c r="E295"/>
  <c r="F295"/>
  <c r="G295"/>
  <c r="H295"/>
  <c r="I295"/>
  <c r="J295"/>
  <c r="K295"/>
  <c r="L295"/>
  <c r="M295"/>
  <c r="N295"/>
  <c r="O295"/>
  <c r="A296"/>
  <c r="B296"/>
  <c r="C296"/>
  <c r="D296"/>
  <c r="E296"/>
  <c r="F296"/>
  <c r="G296"/>
  <c r="H296"/>
  <c r="I296"/>
  <c r="J296"/>
  <c r="K296"/>
  <c r="L296"/>
  <c r="M296"/>
  <c r="N296"/>
  <c r="O296"/>
  <c r="A297"/>
  <c r="B297"/>
  <c r="C297"/>
  <c r="D297"/>
  <c r="E297"/>
  <c r="F297"/>
  <c r="G297"/>
  <c r="H297"/>
  <c r="I297"/>
  <c r="J297"/>
  <c r="K297"/>
  <c r="L297"/>
  <c r="M297"/>
  <c r="N297"/>
  <c r="O297"/>
  <c r="A298"/>
  <c r="B298"/>
  <c r="C298"/>
  <c r="D298"/>
  <c r="E298"/>
  <c r="F298"/>
  <c r="G298"/>
  <c r="H298"/>
  <c r="I298"/>
  <c r="J298"/>
  <c r="K298"/>
  <c r="L298"/>
  <c r="M298"/>
  <c r="N298"/>
  <c r="O298"/>
  <c r="A299"/>
  <c r="B299"/>
  <c r="C299"/>
  <c r="D299"/>
  <c r="E299"/>
  <c r="F299"/>
  <c r="G299"/>
  <c r="H299"/>
  <c r="I299"/>
  <c r="J299"/>
  <c r="K299"/>
  <c r="L299"/>
  <c r="M299"/>
  <c r="N299"/>
  <c r="O299"/>
  <c r="A300"/>
  <c r="B300"/>
  <c r="C300"/>
  <c r="D300"/>
  <c r="E300"/>
  <c r="F300"/>
  <c r="G300"/>
  <c r="H300"/>
  <c r="I300"/>
  <c r="J300"/>
  <c r="K300"/>
  <c r="L300"/>
  <c r="M300"/>
  <c r="N300"/>
  <c r="O300"/>
  <c r="A301"/>
  <c r="B301"/>
  <c r="C301"/>
  <c r="D301"/>
  <c r="E301"/>
  <c r="F301"/>
  <c r="G301"/>
  <c r="H301"/>
  <c r="I301"/>
  <c r="J301"/>
  <c r="K301"/>
  <c r="L301"/>
  <c r="M301"/>
  <c r="N301"/>
  <c r="O301"/>
  <c r="A302"/>
  <c r="B302"/>
  <c r="C302"/>
  <c r="D302"/>
  <c r="E302"/>
  <c r="F302"/>
  <c r="G302"/>
  <c r="H302"/>
  <c r="I302"/>
  <c r="J302"/>
  <c r="K302"/>
  <c r="L302"/>
  <c r="M302"/>
  <c r="N302"/>
  <c r="O302"/>
  <c r="A303"/>
  <c r="B303"/>
  <c r="C303"/>
  <c r="D303"/>
  <c r="E303"/>
  <c r="F303"/>
  <c r="G303"/>
  <c r="H303"/>
  <c r="I303"/>
  <c r="J303"/>
  <c r="K303"/>
  <c r="L303"/>
  <c r="M303"/>
  <c r="N303"/>
  <c r="O303"/>
  <c r="A304"/>
  <c r="B304"/>
  <c r="C304"/>
  <c r="D304"/>
  <c r="E304"/>
  <c r="F304"/>
  <c r="G304"/>
  <c r="H304"/>
  <c r="I304"/>
  <c r="J304"/>
  <c r="K304"/>
  <c r="L304"/>
  <c r="M304"/>
  <c r="N304"/>
  <c r="O304"/>
  <c r="A305"/>
  <c r="B305"/>
  <c r="C305"/>
  <c r="D305"/>
  <c r="E305"/>
  <c r="F305"/>
  <c r="G305"/>
  <c r="H305"/>
  <c r="I305"/>
  <c r="J305"/>
  <c r="K305"/>
  <c r="L305"/>
  <c r="M305"/>
  <c r="N305"/>
  <c r="O305"/>
  <c r="A306"/>
  <c r="B306"/>
  <c r="C306"/>
  <c r="D306"/>
  <c r="E306"/>
  <c r="F306"/>
  <c r="G306"/>
  <c r="H306"/>
  <c r="I306"/>
  <c r="J306"/>
  <c r="K306"/>
  <c r="L306"/>
  <c r="M306"/>
  <c r="N306"/>
  <c r="O306"/>
  <c r="A307"/>
  <c r="B307"/>
  <c r="C307"/>
  <c r="D307"/>
  <c r="E307"/>
  <c r="F307"/>
  <c r="G307"/>
  <c r="H307"/>
  <c r="I307"/>
  <c r="J307"/>
  <c r="K307"/>
  <c r="L307"/>
  <c r="M307"/>
  <c r="N307"/>
  <c r="O307"/>
  <c r="A308"/>
  <c r="B308"/>
  <c r="C308"/>
  <c r="D308"/>
  <c r="E308"/>
  <c r="F308"/>
  <c r="G308"/>
  <c r="H308"/>
  <c r="I308"/>
  <c r="J308"/>
  <c r="K308"/>
  <c r="L308"/>
  <c r="M308"/>
  <c r="N308"/>
  <c r="O308"/>
  <c r="A309"/>
  <c r="B309"/>
  <c r="C309"/>
  <c r="D309"/>
  <c r="E309"/>
  <c r="F309"/>
  <c r="G309"/>
  <c r="H309"/>
  <c r="I309"/>
  <c r="J309"/>
  <c r="K309"/>
  <c r="L309"/>
  <c r="M309"/>
  <c r="N309"/>
  <c r="O309"/>
  <c r="A310"/>
  <c r="B310"/>
  <c r="C310"/>
  <c r="D310"/>
  <c r="E310"/>
  <c r="F310"/>
  <c r="G310"/>
  <c r="H310"/>
  <c r="I310"/>
  <c r="J310"/>
  <c r="K310"/>
  <c r="L310"/>
  <c r="M310"/>
  <c r="N310"/>
  <c r="O310"/>
  <c r="A311"/>
  <c r="B311"/>
  <c r="C311"/>
  <c r="D311"/>
  <c r="E311"/>
  <c r="F311"/>
  <c r="G311"/>
  <c r="H311"/>
  <c r="I311"/>
  <c r="J311"/>
  <c r="K311"/>
  <c r="L311"/>
  <c r="M311"/>
  <c r="N311"/>
  <c r="O311"/>
  <c r="A312"/>
  <c r="B312"/>
  <c r="C312"/>
  <c r="D312"/>
  <c r="E312"/>
  <c r="F312"/>
  <c r="G312"/>
  <c r="H312"/>
  <c r="I312"/>
  <c r="J312"/>
  <c r="K312"/>
  <c r="L312"/>
  <c r="M312"/>
  <c r="N312"/>
  <c r="O312"/>
  <c r="A313"/>
  <c r="B313"/>
  <c r="C313"/>
  <c r="D313"/>
  <c r="E313"/>
  <c r="F313"/>
  <c r="G313"/>
  <c r="H313"/>
  <c r="I313"/>
  <c r="J313"/>
  <c r="K313"/>
  <c r="L313"/>
  <c r="M313"/>
  <c r="N313"/>
  <c r="O313"/>
  <c r="A314"/>
  <c r="B314"/>
  <c r="C314"/>
  <c r="D314"/>
  <c r="E314"/>
  <c r="F314"/>
  <c r="G314"/>
  <c r="H314"/>
  <c r="I314"/>
  <c r="J314"/>
  <c r="K314"/>
  <c r="L314"/>
  <c r="M314"/>
  <c r="N314"/>
  <c r="O314"/>
  <c r="A315"/>
  <c r="B315"/>
  <c r="C315"/>
  <c r="D315"/>
  <c r="E315"/>
  <c r="F315"/>
  <c r="G315"/>
  <c r="H315"/>
  <c r="I315"/>
  <c r="J315"/>
  <c r="K315"/>
  <c r="L315"/>
  <c r="M315"/>
  <c r="N315"/>
  <c r="O315"/>
  <c r="A316"/>
  <c r="B316"/>
  <c r="C316"/>
  <c r="D316"/>
  <c r="E316"/>
  <c r="F316"/>
  <c r="G316"/>
  <c r="H316"/>
  <c r="I316"/>
  <c r="J316"/>
  <c r="K316"/>
  <c r="L316"/>
  <c r="M316"/>
  <c r="N316"/>
  <c r="O316"/>
  <c r="A317"/>
  <c r="B317"/>
  <c r="C317"/>
  <c r="D317"/>
  <c r="E317"/>
  <c r="F317"/>
  <c r="G317"/>
  <c r="H317"/>
  <c r="I317"/>
  <c r="J317"/>
  <c r="K317"/>
  <c r="L317"/>
  <c r="M317"/>
  <c r="N317"/>
  <c r="O317"/>
  <c r="A318"/>
  <c r="B318"/>
  <c r="C318"/>
  <c r="D318"/>
  <c r="E318"/>
  <c r="F318"/>
  <c r="G318"/>
  <c r="H318"/>
  <c r="I318"/>
  <c r="J318"/>
  <c r="K318"/>
  <c r="L318"/>
  <c r="M318"/>
  <c r="N318"/>
  <c r="O318"/>
  <c r="A319"/>
  <c r="B319"/>
  <c r="C319"/>
  <c r="D319"/>
  <c r="E319"/>
  <c r="F319"/>
  <c r="G319"/>
  <c r="H319"/>
  <c r="I319"/>
  <c r="J319"/>
  <c r="K319"/>
  <c r="L319"/>
  <c r="M319"/>
  <c r="N319"/>
  <c r="O319"/>
  <c r="A320"/>
  <c r="B320"/>
  <c r="C320"/>
  <c r="D320"/>
  <c r="E320"/>
  <c r="F320"/>
  <c r="G320"/>
  <c r="H320"/>
  <c r="I320"/>
  <c r="J320"/>
  <c r="K320"/>
  <c r="L320"/>
  <c r="M320"/>
  <c r="N320"/>
  <c r="O320"/>
  <c r="A321"/>
  <c r="B321"/>
  <c r="C321"/>
  <c r="D321"/>
  <c r="E321"/>
  <c r="F321"/>
  <c r="G321"/>
  <c r="H321"/>
  <c r="I321"/>
  <c r="J321"/>
  <c r="K321"/>
  <c r="L321"/>
  <c r="M321"/>
  <c r="N321"/>
  <c r="O321"/>
  <c r="A322"/>
  <c r="B322"/>
  <c r="C322"/>
  <c r="D322"/>
  <c r="E322"/>
  <c r="F322"/>
  <c r="G322"/>
  <c r="H322"/>
  <c r="I322"/>
  <c r="J322"/>
  <c r="K322"/>
  <c r="L322"/>
  <c r="M322"/>
  <c r="N322"/>
  <c r="O322"/>
  <c r="A323"/>
  <c r="B323"/>
  <c r="C323"/>
  <c r="D323"/>
  <c r="E323"/>
  <c r="F323"/>
  <c r="G323"/>
  <c r="H323"/>
  <c r="I323"/>
  <c r="J323"/>
  <c r="K323"/>
  <c r="L323"/>
  <c r="M323"/>
  <c r="N323"/>
  <c r="O323"/>
  <c r="A324"/>
  <c r="B324"/>
  <c r="C324"/>
  <c r="D324"/>
  <c r="E324"/>
  <c r="F324"/>
  <c r="G324"/>
  <c r="H324"/>
  <c r="I324"/>
  <c r="J324"/>
  <c r="K324"/>
  <c r="L324"/>
  <c r="M324"/>
  <c r="N324"/>
  <c r="O324"/>
  <c r="A325"/>
  <c r="B325"/>
  <c r="C325"/>
  <c r="D325"/>
  <c r="E325"/>
  <c r="F325"/>
  <c r="G325"/>
  <c r="H325"/>
  <c r="I325"/>
  <c r="J325"/>
  <c r="K325"/>
  <c r="L325"/>
  <c r="M325"/>
  <c r="N325"/>
  <c r="O325"/>
  <c r="A326"/>
  <c r="B326"/>
  <c r="C326"/>
  <c r="D326"/>
  <c r="E326"/>
  <c r="F326"/>
  <c r="G326"/>
  <c r="H326"/>
  <c r="I326"/>
  <c r="J326"/>
  <c r="K326"/>
  <c r="L326"/>
  <c r="M326"/>
  <c r="N326"/>
  <c r="O326"/>
  <c r="A327"/>
  <c r="B327"/>
  <c r="C327"/>
  <c r="D327"/>
  <c r="E327"/>
  <c r="F327"/>
  <c r="G327"/>
  <c r="H327"/>
  <c r="I327"/>
  <c r="J327"/>
  <c r="K327"/>
  <c r="L327"/>
  <c r="M327"/>
  <c r="N327"/>
  <c r="O327"/>
  <c r="A328"/>
  <c r="B328"/>
  <c r="C328"/>
  <c r="D328"/>
  <c r="E328"/>
  <c r="F328"/>
  <c r="G328"/>
  <c r="H328"/>
  <c r="I328"/>
  <c r="J328"/>
  <c r="K328"/>
  <c r="L328"/>
  <c r="M328"/>
  <c r="N328"/>
  <c r="O328"/>
  <c r="A329"/>
  <c r="B329"/>
  <c r="C329"/>
  <c r="D329"/>
  <c r="E329"/>
  <c r="F329"/>
  <c r="G329"/>
  <c r="H329"/>
  <c r="I329"/>
  <c r="J329"/>
  <c r="K329"/>
  <c r="L329"/>
  <c r="M329"/>
  <c r="N329"/>
  <c r="O329"/>
  <c r="A330"/>
  <c r="B330"/>
  <c r="C330"/>
  <c r="D330"/>
  <c r="E330"/>
  <c r="F330"/>
  <c r="G330"/>
  <c r="H330"/>
  <c r="I330"/>
  <c r="J330"/>
  <c r="K330"/>
  <c r="L330"/>
  <c r="M330"/>
  <c r="N330"/>
  <c r="O330"/>
  <c r="A331"/>
  <c r="B331"/>
  <c r="C331"/>
  <c r="D331"/>
  <c r="E331"/>
  <c r="F331"/>
  <c r="G331"/>
  <c r="H331"/>
  <c r="I331"/>
  <c r="J331"/>
  <c r="K331"/>
  <c r="L331"/>
  <c r="M331"/>
  <c r="N331"/>
  <c r="O331"/>
  <c r="A332"/>
  <c r="B332"/>
  <c r="C332"/>
  <c r="D332"/>
  <c r="E332"/>
  <c r="F332"/>
  <c r="G332"/>
  <c r="H332"/>
  <c r="I332"/>
  <c r="J332"/>
  <c r="K332"/>
  <c r="L332"/>
  <c r="M332"/>
  <c r="N332"/>
  <c r="O332"/>
  <c r="A333"/>
  <c r="B333"/>
  <c r="C333"/>
  <c r="D333"/>
  <c r="E333"/>
  <c r="F333"/>
  <c r="G333"/>
  <c r="H333"/>
  <c r="I333"/>
  <c r="J333"/>
  <c r="K333"/>
  <c r="L333"/>
  <c r="M333"/>
  <c r="N333"/>
  <c r="O333"/>
  <c r="A334"/>
  <c r="B334"/>
  <c r="C334"/>
  <c r="D334"/>
  <c r="E334"/>
  <c r="F334"/>
  <c r="G334"/>
  <c r="H334"/>
  <c r="I334"/>
  <c r="J334"/>
  <c r="K334"/>
  <c r="L334"/>
  <c r="M334"/>
  <c r="N334"/>
  <c r="O334"/>
  <c r="A335"/>
  <c r="B335"/>
  <c r="C335"/>
  <c r="D335"/>
  <c r="E335"/>
  <c r="F335"/>
  <c r="G335"/>
  <c r="H335"/>
  <c r="I335"/>
  <c r="J335"/>
  <c r="K335"/>
  <c r="L335"/>
  <c r="M335"/>
  <c r="N335"/>
  <c r="O335"/>
  <c r="B338"/>
  <c r="C338"/>
  <c r="D338"/>
  <c r="E338"/>
  <c r="F338"/>
  <c r="G338"/>
  <c r="H338"/>
  <c r="I338"/>
  <c r="J338"/>
  <c r="K338"/>
  <c r="L338"/>
  <c r="M338"/>
  <c r="N338"/>
  <c r="O338"/>
  <c r="B339"/>
  <c r="C339"/>
  <c r="D339"/>
  <c r="E339"/>
  <c r="F339"/>
  <c r="G339"/>
  <c r="H339"/>
  <c r="I339"/>
  <c r="J339"/>
  <c r="K339"/>
  <c r="L339"/>
  <c r="M339"/>
  <c r="N339"/>
  <c r="O339"/>
  <c r="B340"/>
  <c r="C340"/>
  <c r="D340"/>
  <c r="E340"/>
  <c r="F340"/>
  <c r="G340"/>
  <c r="H340"/>
  <c r="I340"/>
  <c r="J340"/>
  <c r="K340"/>
  <c r="L340"/>
  <c r="M340"/>
  <c r="N340"/>
  <c r="O340"/>
  <c r="B341"/>
  <c r="C341"/>
  <c r="D341"/>
  <c r="E341"/>
  <c r="F341"/>
  <c r="G341"/>
  <c r="H341"/>
  <c r="I341"/>
  <c r="J341"/>
  <c r="K341"/>
  <c r="L341"/>
  <c r="M341"/>
  <c r="N341"/>
  <c r="O341"/>
  <c r="B342"/>
  <c r="C342"/>
  <c r="D342"/>
  <c r="E342"/>
  <c r="F342"/>
  <c r="G342"/>
  <c r="H342"/>
  <c r="I342"/>
  <c r="J342"/>
  <c r="K342"/>
  <c r="L342"/>
  <c r="M342"/>
  <c r="N342"/>
  <c r="O342"/>
  <c r="B343"/>
  <c r="C343"/>
  <c r="D343"/>
  <c r="E343"/>
  <c r="F343"/>
  <c r="G343"/>
  <c r="H343"/>
  <c r="I343"/>
  <c r="J343"/>
  <c r="K343"/>
  <c r="L343"/>
  <c r="M343"/>
  <c r="N343"/>
  <c r="O343"/>
  <c r="A345"/>
  <c r="A346"/>
  <c r="B346"/>
  <c r="C346"/>
  <c r="D346"/>
  <c r="E346"/>
  <c r="F346"/>
  <c r="G346"/>
  <c r="H346"/>
  <c r="I346"/>
  <c r="J346"/>
  <c r="K346"/>
  <c r="L346"/>
  <c r="M346"/>
  <c r="N346"/>
  <c r="O346"/>
  <c r="A347"/>
  <c r="B347"/>
  <c r="C347"/>
  <c r="D347"/>
  <c r="E347"/>
  <c r="F347"/>
  <c r="G347"/>
  <c r="H347"/>
  <c r="I347"/>
  <c r="J347"/>
  <c r="K347"/>
  <c r="L347"/>
  <c r="M347"/>
  <c r="N347"/>
  <c r="O347"/>
  <c r="A348"/>
  <c r="B348"/>
  <c r="C348"/>
  <c r="D348"/>
  <c r="E348"/>
  <c r="F348"/>
  <c r="G348"/>
  <c r="H348"/>
  <c r="I348"/>
  <c r="J348"/>
  <c r="K348"/>
  <c r="L348"/>
  <c r="M348"/>
  <c r="N348"/>
  <c r="O348"/>
  <c r="A349"/>
  <c r="B349"/>
  <c r="C349"/>
  <c r="D349"/>
  <c r="E349"/>
  <c r="F349"/>
  <c r="G349"/>
  <c r="H349"/>
  <c r="I349"/>
  <c r="J349"/>
  <c r="K349"/>
  <c r="L349"/>
  <c r="M349"/>
  <c r="N349"/>
  <c r="O349"/>
  <c r="A350"/>
  <c r="B350"/>
  <c r="C350"/>
  <c r="D350"/>
  <c r="E350"/>
  <c r="F350"/>
  <c r="G350"/>
  <c r="H350"/>
  <c r="I350"/>
  <c r="J350"/>
  <c r="K350"/>
  <c r="L350"/>
  <c r="M350"/>
  <c r="N350"/>
  <c r="O350"/>
  <c r="A351"/>
  <c r="B351"/>
  <c r="C351"/>
  <c r="D351"/>
  <c r="E351"/>
  <c r="F351"/>
  <c r="G351"/>
  <c r="H351"/>
  <c r="I351"/>
  <c r="J351"/>
  <c r="K351"/>
  <c r="L351"/>
  <c r="M351"/>
  <c r="N351"/>
  <c r="O351"/>
  <c r="A352"/>
  <c r="B352"/>
  <c r="C352"/>
  <c r="D352"/>
  <c r="E352"/>
  <c r="F352"/>
  <c r="G352"/>
  <c r="H352"/>
  <c r="I352"/>
  <c r="J352"/>
  <c r="K352"/>
  <c r="L352"/>
  <c r="M352"/>
  <c r="N352"/>
  <c r="O352"/>
  <c r="A353"/>
  <c r="B353"/>
  <c r="C353"/>
  <c r="D353"/>
  <c r="E353"/>
  <c r="F353"/>
  <c r="G353"/>
  <c r="H353"/>
  <c r="I353"/>
  <c r="J353"/>
  <c r="K353"/>
  <c r="L353"/>
  <c r="M353"/>
  <c r="N353"/>
  <c r="O353"/>
  <c r="A354"/>
  <c r="B354"/>
  <c r="C354"/>
  <c r="D354"/>
  <c r="E354"/>
  <c r="F354"/>
  <c r="G354"/>
  <c r="H354"/>
  <c r="I354"/>
  <c r="J354"/>
  <c r="K354"/>
  <c r="L354"/>
  <c r="M354"/>
  <c r="N354"/>
  <c r="O354"/>
  <c r="A355"/>
  <c r="B355"/>
  <c r="C355"/>
  <c r="D355"/>
  <c r="E355"/>
  <c r="F355"/>
  <c r="G355"/>
  <c r="H355"/>
  <c r="I355"/>
  <c r="J355"/>
  <c r="K355"/>
  <c r="L355"/>
  <c r="M355"/>
  <c r="N355"/>
  <c r="O355"/>
  <c r="A356"/>
  <c r="B356"/>
  <c r="C356"/>
  <c r="D356"/>
  <c r="E356"/>
  <c r="F356"/>
  <c r="G356"/>
  <c r="H356"/>
  <c r="I356"/>
  <c r="J356"/>
  <c r="K356"/>
  <c r="L356"/>
  <c r="M356"/>
  <c r="N356"/>
  <c r="O356"/>
  <c r="A357"/>
  <c r="B357"/>
  <c r="C357"/>
  <c r="D357"/>
  <c r="E357"/>
  <c r="F357"/>
  <c r="G357"/>
  <c r="H357"/>
  <c r="I357"/>
  <c r="J357"/>
  <c r="K357"/>
  <c r="L357"/>
  <c r="M357"/>
  <c r="N357"/>
  <c r="O357"/>
  <c r="A358"/>
  <c r="B358"/>
  <c r="C358"/>
  <c r="D358"/>
  <c r="E358"/>
  <c r="F358"/>
  <c r="G358"/>
  <c r="H358"/>
  <c r="I358"/>
  <c r="J358"/>
  <c r="K358"/>
  <c r="L358"/>
  <c r="M358"/>
  <c r="N358"/>
  <c r="O358"/>
  <c r="A359"/>
  <c r="B359"/>
  <c r="C359"/>
  <c r="D359"/>
  <c r="E359"/>
  <c r="F359"/>
  <c r="G359"/>
  <c r="H359"/>
  <c r="I359"/>
  <c r="J359"/>
  <c r="K359"/>
  <c r="L359"/>
  <c r="M359"/>
  <c r="N359"/>
  <c r="O359"/>
  <c r="A360"/>
  <c r="B360"/>
  <c r="C360"/>
  <c r="D360"/>
  <c r="E360"/>
  <c r="F360"/>
  <c r="G360"/>
  <c r="H360"/>
  <c r="I360"/>
  <c r="J360"/>
  <c r="K360"/>
  <c r="L360"/>
  <c r="M360"/>
  <c r="N360"/>
  <c r="O360"/>
  <c r="A361"/>
  <c r="B361"/>
  <c r="C361"/>
  <c r="D361"/>
  <c r="E361"/>
  <c r="F361"/>
  <c r="G361"/>
  <c r="H361"/>
  <c r="I361"/>
  <c r="J361"/>
  <c r="K361"/>
  <c r="L361"/>
  <c r="M361"/>
  <c r="N361"/>
  <c r="O361"/>
  <c r="A362"/>
  <c r="B362"/>
  <c r="C362"/>
  <c r="D362"/>
  <c r="E362"/>
  <c r="F362"/>
  <c r="G362"/>
  <c r="H362"/>
  <c r="I362"/>
  <c r="J362"/>
  <c r="K362"/>
  <c r="L362"/>
  <c r="M362"/>
  <c r="N362"/>
  <c r="O362"/>
  <c r="A364"/>
  <c r="B364"/>
  <c r="C364"/>
  <c r="D364"/>
  <c r="E364"/>
  <c r="F364"/>
  <c r="G364"/>
  <c r="H364"/>
  <c r="I364"/>
  <c r="J364"/>
  <c r="K364"/>
  <c r="L364"/>
  <c r="M364"/>
  <c r="N364"/>
  <c r="O364"/>
  <c r="A365"/>
  <c r="B365"/>
  <c r="C365"/>
  <c r="D365"/>
  <c r="E365"/>
  <c r="F365"/>
  <c r="G365"/>
  <c r="H365"/>
  <c r="I365"/>
  <c r="J365"/>
  <c r="K365"/>
  <c r="L365"/>
  <c r="M365"/>
  <c r="N365"/>
  <c r="O365"/>
  <c r="A366"/>
  <c r="B366"/>
  <c r="C366"/>
  <c r="D366"/>
  <c r="E366"/>
  <c r="F366"/>
  <c r="G366"/>
  <c r="H366"/>
  <c r="I366"/>
  <c r="J366"/>
  <c r="K366"/>
  <c r="L366"/>
  <c r="M366"/>
  <c r="N366"/>
  <c r="O366"/>
  <c r="A368"/>
  <c r="A369"/>
  <c r="B369"/>
  <c r="C369"/>
  <c r="D369"/>
  <c r="E369"/>
  <c r="F369"/>
  <c r="G369"/>
  <c r="H369"/>
  <c r="I369"/>
  <c r="J369"/>
  <c r="K369"/>
  <c r="L369"/>
  <c r="M369"/>
  <c r="N369"/>
  <c r="O369"/>
  <c r="A370"/>
  <c r="B370"/>
  <c r="C370"/>
  <c r="D370"/>
  <c r="E370"/>
  <c r="F370"/>
  <c r="G370"/>
  <c r="H370"/>
  <c r="I370"/>
  <c r="J370"/>
  <c r="K370"/>
  <c r="L370"/>
  <c r="M370"/>
  <c r="N370"/>
  <c r="O370"/>
  <c r="A371"/>
  <c r="B371"/>
  <c r="C371"/>
  <c r="D371"/>
  <c r="E371"/>
  <c r="F371"/>
  <c r="G371"/>
  <c r="H371"/>
  <c r="I371"/>
  <c r="J371"/>
  <c r="K371"/>
  <c r="L371"/>
  <c r="M371"/>
  <c r="N371"/>
  <c r="O371"/>
  <c r="A374"/>
  <c r="B374"/>
  <c r="C374"/>
  <c r="D374"/>
  <c r="E374"/>
  <c r="F374"/>
  <c r="G374"/>
  <c r="H374"/>
  <c r="I374"/>
  <c r="J374"/>
  <c r="K374"/>
  <c r="L374"/>
  <c r="M374"/>
  <c r="N374"/>
  <c r="O374"/>
  <c r="A375"/>
  <c r="B375"/>
  <c r="C375"/>
  <c r="D375"/>
  <c r="E375"/>
  <c r="F375"/>
  <c r="G375"/>
  <c r="H375"/>
  <c r="I375"/>
  <c r="J375"/>
  <c r="K375"/>
  <c r="L375"/>
  <c r="M375"/>
  <c r="N375"/>
  <c r="O375"/>
  <c r="A378"/>
  <c r="B378"/>
  <c r="C378"/>
  <c r="D378"/>
  <c r="E378"/>
  <c r="F378"/>
  <c r="G378"/>
  <c r="H378"/>
  <c r="I378"/>
  <c r="J378"/>
  <c r="K378"/>
  <c r="L378"/>
  <c r="M378"/>
  <c r="N378"/>
  <c r="O378"/>
  <c r="A379"/>
  <c r="B379"/>
  <c r="C379"/>
  <c r="D379"/>
  <c r="E379"/>
  <c r="F379"/>
  <c r="G379"/>
  <c r="H379"/>
  <c r="I379"/>
  <c r="J379"/>
  <c r="K379"/>
  <c r="L379"/>
  <c r="M379"/>
  <c r="N379"/>
  <c r="O379"/>
  <c r="A381"/>
  <c r="B381"/>
  <c r="C381"/>
  <c r="D381"/>
  <c r="E381"/>
  <c r="F381"/>
  <c r="G381"/>
  <c r="H381"/>
  <c r="I381"/>
  <c r="J381"/>
  <c r="K381"/>
  <c r="L381"/>
  <c r="M381"/>
  <c r="N381"/>
  <c r="O381"/>
  <c r="A382"/>
  <c r="B382"/>
  <c r="C382"/>
  <c r="D382"/>
  <c r="E382"/>
  <c r="F382"/>
  <c r="G382"/>
  <c r="H382"/>
  <c r="I382"/>
  <c r="J382"/>
  <c r="K382"/>
  <c r="L382"/>
  <c r="M382"/>
  <c r="N382"/>
  <c r="O382"/>
  <c r="A384"/>
  <c r="B384"/>
  <c r="C384"/>
  <c r="D384"/>
  <c r="E384"/>
  <c r="F384"/>
  <c r="G384"/>
  <c r="H384"/>
  <c r="I384"/>
  <c r="J384"/>
  <c r="K384"/>
  <c r="L384"/>
  <c r="M384"/>
  <c r="N384"/>
  <c r="O384"/>
  <c r="A385"/>
  <c r="B385"/>
  <c r="C385"/>
  <c r="D385"/>
  <c r="E385"/>
  <c r="F385"/>
  <c r="G385"/>
  <c r="H385"/>
  <c r="I385"/>
  <c r="J385"/>
  <c r="K385"/>
  <c r="L385"/>
  <c r="M385"/>
  <c r="N385"/>
  <c r="O385"/>
  <c r="A387"/>
  <c r="B387"/>
  <c r="C387"/>
  <c r="D387"/>
  <c r="E387"/>
  <c r="F387"/>
  <c r="G387"/>
  <c r="H387"/>
  <c r="I387"/>
  <c r="J387"/>
  <c r="K387"/>
  <c r="L387"/>
  <c r="M387"/>
  <c r="N387"/>
  <c r="O387"/>
  <c r="A388"/>
  <c r="B388"/>
  <c r="C388"/>
  <c r="D388"/>
  <c r="E388"/>
  <c r="F388"/>
  <c r="G388"/>
  <c r="H388"/>
  <c r="I388"/>
  <c r="J388"/>
  <c r="K388"/>
  <c r="L388"/>
  <c r="M388"/>
  <c r="N388"/>
  <c r="O388"/>
  <c r="A390"/>
  <c r="B390"/>
  <c r="C390"/>
  <c r="D390"/>
  <c r="E390"/>
  <c r="F390"/>
  <c r="G390"/>
  <c r="H390"/>
  <c r="I390"/>
  <c r="J390"/>
  <c r="K390"/>
  <c r="L390"/>
  <c r="M390"/>
  <c r="N390"/>
  <c r="O390"/>
  <c r="A391"/>
  <c r="B391"/>
  <c r="C391"/>
  <c r="D391"/>
  <c r="E391"/>
  <c r="F391"/>
  <c r="G391"/>
  <c r="H391"/>
  <c r="I391"/>
  <c r="J391"/>
  <c r="K391"/>
  <c r="L391"/>
  <c r="M391"/>
  <c r="N391"/>
  <c r="O391"/>
  <c r="A393"/>
  <c r="B393"/>
  <c r="C393"/>
  <c r="D393"/>
  <c r="E393"/>
  <c r="F393"/>
  <c r="G393"/>
  <c r="H393"/>
  <c r="I393"/>
  <c r="J393"/>
  <c r="K393"/>
  <c r="L393"/>
  <c r="M393"/>
  <c r="N393"/>
  <c r="O393"/>
  <c r="A395"/>
  <c r="B395"/>
  <c r="C395"/>
  <c r="D395"/>
  <c r="E395"/>
  <c r="F395"/>
  <c r="G395"/>
  <c r="H395"/>
  <c r="I395"/>
  <c r="J395"/>
  <c r="K395"/>
  <c r="L395"/>
  <c r="M395"/>
  <c r="N395"/>
  <c r="O395"/>
  <c r="A397"/>
  <c r="B397"/>
  <c r="C397"/>
  <c r="D397"/>
  <c r="E397"/>
  <c r="F397"/>
  <c r="G397"/>
  <c r="H397"/>
  <c r="I397"/>
  <c r="J397"/>
  <c r="K397"/>
  <c r="L397"/>
  <c r="M397"/>
  <c r="N397"/>
  <c r="O397"/>
  <c r="A400"/>
  <c r="B400"/>
  <c r="C400"/>
  <c r="D400"/>
  <c r="E400"/>
  <c r="F400"/>
  <c r="G400"/>
  <c r="H400"/>
  <c r="I400"/>
  <c r="J400"/>
  <c r="K400"/>
  <c r="L400"/>
  <c r="M400"/>
  <c r="N400"/>
  <c r="O400"/>
  <c r="A401"/>
  <c r="B401"/>
  <c r="C401"/>
  <c r="D401"/>
  <c r="E401"/>
  <c r="F401"/>
  <c r="G401"/>
  <c r="H401"/>
  <c r="I401"/>
  <c r="J401"/>
  <c r="K401"/>
  <c r="L401"/>
  <c r="M401"/>
  <c r="N401"/>
  <c r="O401"/>
  <c r="A402"/>
  <c r="B402"/>
  <c r="C402"/>
  <c r="D402"/>
  <c r="E402"/>
  <c r="F402"/>
  <c r="G402"/>
  <c r="H402"/>
  <c r="I402"/>
  <c r="J402"/>
  <c r="K402"/>
  <c r="L402"/>
  <c r="M402"/>
  <c r="N402"/>
  <c r="O402"/>
  <c r="A403"/>
  <c r="B403"/>
  <c r="C403"/>
  <c r="D403"/>
  <c r="E403"/>
  <c r="F403"/>
  <c r="G403"/>
  <c r="H403"/>
  <c r="I403"/>
  <c r="J403"/>
  <c r="K403"/>
  <c r="L403"/>
  <c r="M403"/>
  <c r="N403"/>
  <c r="O403"/>
  <c r="A404"/>
  <c r="B404"/>
  <c r="C404"/>
  <c r="D404"/>
  <c r="E404"/>
  <c r="F404"/>
  <c r="G404"/>
  <c r="H404"/>
  <c r="I404"/>
  <c r="J404"/>
  <c r="K404"/>
  <c r="L404"/>
  <c r="M404"/>
  <c r="N404"/>
  <c r="O404"/>
  <c r="A405"/>
  <c r="B405"/>
  <c r="C405"/>
  <c r="D405"/>
  <c r="E405"/>
  <c r="F405"/>
  <c r="G405"/>
  <c r="H405"/>
  <c r="I405"/>
  <c r="J405"/>
  <c r="K405"/>
  <c r="L405"/>
  <c r="M405"/>
  <c r="N405"/>
  <c r="O405"/>
  <c r="A406"/>
  <c r="B406"/>
  <c r="C406"/>
  <c r="D406"/>
  <c r="E406"/>
  <c r="F406"/>
  <c r="G406"/>
  <c r="H406"/>
  <c r="I406"/>
  <c r="J406"/>
  <c r="K406"/>
  <c r="L406"/>
  <c r="M406"/>
  <c r="N406"/>
  <c r="O406"/>
  <c r="A407"/>
  <c r="B407"/>
  <c r="C407"/>
  <c r="D407"/>
  <c r="E407"/>
  <c r="F407"/>
  <c r="G407"/>
  <c r="H407"/>
  <c r="I407"/>
  <c r="J407"/>
  <c r="K407"/>
  <c r="L407"/>
  <c r="M407"/>
  <c r="N407"/>
  <c r="O407"/>
  <c r="A408"/>
  <c r="B408"/>
  <c r="C408"/>
  <c r="D408"/>
  <c r="E408"/>
  <c r="F408"/>
  <c r="G408"/>
  <c r="H408"/>
  <c r="I408"/>
  <c r="J408"/>
  <c r="K408"/>
  <c r="L408"/>
  <c r="M408"/>
  <c r="N408"/>
  <c r="O408"/>
  <c r="A3"/>
  <c r="AB338" i="66"/>
  <c r="AB339"/>
  <c r="T341"/>
  <c r="Y341" s="1"/>
  <c r="U341"/>
  <c r="T342"/>
  <c r="U342"/>
  <c r="Y342"/>
  <c r="T343"/>
  <c r="Y343" s="1"/>
  <c r="U343"/>
  <c r="AF343"/>
  <c r="AE343"/>
  <c r="AD343"/>
  <c r="AB341"/>
  <c r="AD341"/>
  <c r="AE341"/>
  <c r="AF341"/>
  <c r="AC342"/>
  <c r="AD342"/>
  <c r="AE342"/>
  <c r="AB343"/>
  <c r="AB342"/>
  <c r="S342"/>
  <c r="S343"/>
  <c r="X340"/>
  <c r="X341"/>
  <c r="X343"/>
  <c r="V340"/>
  <c r="W340"/>
  <c r="V341"/>
  <c r="W341"/>
  <c r="V342"/>
  <c r="W342"/>
  <c r="V343"/>
  <c r="W343"/>
  <c r="U340"/>
  <c r="AA342"/>
  <c r="Y5"/>
  <c r="U5"/>
  <c r="T6"/>
  <c r="U6"/>
  <c r="Y6"/>
  <c r="T7"/>
  <c r="Y7" s="1"/>
  <c r="U7"/>
  <c r="T8"/>
  <c r="U8"/>
  <c r="Y8"/>
  <c r="T9"/>
  <c r="Y9" s="1"/>
  <c r="U9"/>
  <c r="T10"/>
  <c r="U10"/>
  <c r="Y10"/>
  <c r="T11"/>
  <c r="Y11" s="1"/>
  <c r="U11"/>
  <c r="T12"/>
  <c r="U12"/>
  <c r="Y12"/>
  <c r="T13"/>
  <c r="Y13" s="1"/>
  <c r="U13"/>
  <c r="T14"/>
  <c r="U14"/>
  <c r="Y14"/>
  <c r="Y15"/>
  <c r="Y16"/>
  <c r="T17"/>
  <c r="Y17" s="1"/>
  <c r="U17"/>
  <c r="T18"/>
  <c r="Y18" s="1"/>
  <c r="U18"/>
  <c r="T19"/>
  <c r="Y19" s="1"/>
  <c r="U19"/>
  <c r="T20"/>
  <c r="Y20" s="1"/>
  <c r="U20"/>
  <c r="T21"/>
  <c r="Y21" s="1"/>
  <c r="U21"/>
  <c r="T22"/>
  <c r="Y22" s="1"/>
  <c r="U22"/>
  <c r="T23"/>
  <c r="Y23" s="1"/>
  <c r="U23"/>
  <c r="T24"/>
  <c r="Y24" s="1"/>
  <c r="U24"/>
  <c r="T25"/>
  <c r="Y25" s="1"/>
  <c r="U25"/>
  <c r="T26"/>
  <c r="Y26" s="1"/>
  <c r="U26"/>
  <c r="T27"/>
  <c r="Y27" s="1"/>
  <c r="U27"/>
  <c r="T28"/>
  <c r="Y28" s="1"/>
  <c r="U28"/>
  <c r="T29"/>
  <c r="Y29" s="1"/>
  <c r="U29"/>
  <c r="Y30"/>
  <c r="T31"/>
  <c r="Y31" s="1"/>
  <c r="U31"/>
  <c r="T32"/>
  <c r="U32"/>
  <c r="Y32"/>
  <c r="T33"/>
  <c r="Y33" s="1"/>
  <c r="U33"/>
  <c r="T34"/>
  <c r="U34"/>
  <c r="Y34"/>
  <c r="T35"/>
  <c r="Y35" s="1"/>
  <c r="U35"/>
  <c r="T36"/>
  <c r="U36"/>
  <c r="Y36"/>
  <c r="T37"/>
  <c r="Y37" s="1"/>
  <c r="U37"/>
  <c r="T38"/>
  <c r="U38"/>
  <c r="Y38"/>
  <c r="T39"/>
  <c r="Y39" s="1"/>
  <c r="U39"/>
  <c r="T40"/>
  <c r="U40"/>
  <c r="Y40"/>
  <c r="T41"/>
  <c r="Y41" s="1"/>
  <c r="U41"/>
  <c r="T42"/>
  <c r="U42"/>
  <c r="Y42"/>
  <c r="T43"/>
  <c r="Y43" s="1"/>
  <c r="U43"/>
  <c r="T44"/>
  <c r="U44"/>
  <c r="Y44"/>
  <c r="T45"/>
  <c r="Y45" s="1"/>
  <c r="U45"/>
  <c r="T46"/>
  <c r="U46"/>
  <c r="Y46"/>
  <c r="T47"/>
  <c r="Y47" s="1"/>
  <c r="U47"/>
  <c r="T48"/>
  <c r="U48"/>
  <c r="Y48"/>
  <c r="T49"/>
  <c r="Y49" s="1"/>
  <c r="U49"/>
  <c r="T50"/>
  <c r="U50"/>
  <c r="Y50"/>
  <c r="T51"/>
  <c r="Y51" s="1"/>
  <c r="U51"/>
  <c r="Y52"/>
  <c r="T53"/>
  <c r="U53"/>
  <c r="Y53"/>
  <c r="T54"/>
  <c r="Y54" s="1"/>
  <c r="U54"/>
  <c r="T55"/>
  <c r="U55"/>
  <c r="Y55"/>
  <c r="T56"/>
  <c r="Y56" s="1"/>
  <c r="U56"/>
  <c r="T57"/>
  <c r="U57"/>
  <c r="Y57"/>
  <c r="T58"/>
  <c r="Y58" s="1"/>
  <c r="U58"/>
  <c r="T59"/>
  <c r="U59"/>
  <c r="Y59"/>
  <c r="T60"/>
  <c r="Y60" s="1"/>
  <c r="U60"/>
  <c r="T61"/>
  <c r="U61"/>
  <c r="Y61"/>
  <c r="T62"/>
  <c r="Y62" s="1"/>
  <c r="U62"/>
  <c r="T63"/>
  <c r="U63"/>
  <c r="Y63"/>
  <c r="T64"/>
  <c r="Y64" s="1"/>
  <c r="U64"/>
  <c r="T65"/>
  <c r="U65"/>
  <c r="Y65"/>
  <c r="T66"/>
  <c r="Y66" s="1"/>
  <c r="U66"/>
  <c r="T67"/>
  <c r="U67"/>
  <c r="Y67"/>
  <c r="T68"/>
  <c r="Y68" s="1"/>
  <c r="U68"/>
  <c r="T69"/>
  <c r="U69"/>
  <c r="Y69"/>
  <c r="T70"/>
  <c r="Y70" s="1"/>
  <c r="U70"/>
  <c r="T71"/>
  <c r="U71"/>
  <c r="Y71"/>
  <c r="T72"/>
  <c r="Y72" s="1"/>
  <c r="U72"/>
  <c r="Y73"/>
  <c r="T74"/>
  <c r="Y74" s="1"/>
  <c r="U74"/>
  <c r="T75"/>
  <c r="Y75" s="1"/>
  <c r="U75"/>
  <c r="T76"/>
  <c r="Y76" s="1"/>
  <c r="U76"/>
  <c r="T77"/>
  <c r="Y77" s="1"/>
  <c r="U77"/>
  <c r="T78"/>
  <c r="Y78"/>
  <c r="T79"/>
  <c r="Y79" s="1"/>
  <c r="U79"/>
  <c r="Y80"/>
  <c r="T81"/>
  <c r="Y81" s="1"/>
  <c r="U81"/>
  <c r="T82"/>
  <c r="Y82" s="1"/>
  <c r="U82"/>
  <c r="T83"/>
  <c r="Y83" s="1"/>
  <c r="U83"/>
  <c r="T84"/>
  <c r="Y84" s="1"/>
  <c r="U84"/>
  <c r="T85"/>
  <c r="Y85" s="1"/>
  <c r="U85"/>
  <c r="T86"/>
  <c r="Y86" s="1"/>
  <c r="U86"/>
  <c r="T87"/>
  <c r="Y87" s="1"/>
  <c r="U87"/>
  <c r="Y88"/>
  <c r="T89"/>
  <c r="U89"/>
  <c r="Y89"/>
  <c r="T90"/>
  <c r="Y90" s="1"/>
  <c r="U90"/>
  <c r="T91"/>
  <c r="U91"/>
  <c r="Y91"/>
  <c r="T92"/>
  <c r="Y92" s="1"/>
  <c r="U92"/>
  <c r="T93"/>
  <c r="U93"/>
  <c r="Y93"/>
  <c r="T94"/>
  <c r="Y94" s="1"/>
  <c r="U94"/>
  <c r="T95"/>
  <c r="U95"/>
  <c r="Y95"/>
  <c r="T96"/>
  <c r="Y96" s="1"/>
  <c r="U96"/>
  <c r="T97"/>
  <c r="U97"/>
  <c r="Y97"/>
  <c r="T98"/>
  <c r="Y98" s="1"/>
  <c r="U98"/>
  <c r="T99"/>
  <c r="U99"/>
  <c r="Y99"/>
  <c r="T100"/>
  <c r="Y100" s="1"/>
  <c r="U100"/>
  <c r="T101"/>
  <c r="U101"/>
  <c r="Y101"/>
  <c r="T102"/>
  <c r="Y102" s="1"/>
  <c r="U102"/>
  <c r="T103"/>
  <c r="U103"/>
  <c r="Y103"/>
  <c r="T104"/>
  <c r="Y104" s="1"/>
  <c r="U104"/>
  <c r="T105"/>
  <c r="U105"/>
  <c r="Y105"/>
  <c r="T106"/>
  <c r="Y106" s="1"/>
  <c r="T107"/>
  <c r="Y107" s="1"/>
  <c r="U107"/>
  <c r="T108"/>
  <c r="Y108" s="1"/>
  <c r="U108"/>
  <c r="T109"/>
  <c r="Y109" s="1"/>
  <c r="U109"/>
  <c r="T110"/>
  <c r="Y110" s="1"/>
  <c r="U110"/>
  <c r="T111"/>
  <c r="Y111" s="1"/>
  <c r="U111"/>
  <c r="T112"/>
  <c r="Y112" s="1"/>
  <c r="U112"/>
  <c r="T113"/>
  <c r="Y113" s="1"/>
  <c r="U113"/>
  <c r="T114"/>
  <c r="Y114" s="1"/>
  <c r="U114"/>
  <c r="T115"/>
  <c r="Y115" s="1"/>
  <c r="U115"/>
  <c r="T116"/>
  <c r="Y116" s="1"/>
  <c r="U116"/>
  <c r="T117"/>
  <c r="Y117" s="1"/>
  <c r="U117"/>
  <c r="T118"/>
  <c r="Y118" s="1"/>
  <c r="U118"/>
  <c r="T119"/>
  <c r="Y119" s="1"/>
  <c r="U119"/>
  <c r="T120"/>
  <c r="Y120" s="1"/>
  <c r="U120"/>
  <c r="T121"/>
  <c r="Y121" s="1"/>
  <c r="U121"/>
  <c r="T122"/>
  <c r="Y122" s="1"/>
  <c r="U122"/>
  <c r="Y123"/>
  <c r="T124"/>
  <c r="U124"/>
  <c r="Y124"/>
  <c r="T125"/>
  <c r="Y125" s="1"/>
  <c r="U125"/>
  <c r="Y126"/>
  <c r="Y127"/>
  <c r="T128"/>
  <c r="Y128" s="1"/>
  <c r="U128"/>
  <c r="T129"/>
  <c r="Y129" s="1"/>
  <c r="U129"/>
  <c r="T130"/>
  <c r="Y130" s="1"/>
  <c r="U130"/>
  <c r="T131"/>
  <c r="Y131" s="1"/>
  <c r="U131"/>
  <c r="T132"/>
  <c r="Y132" s="1"/>
  <c r="U132"/>
  <c r="T133"/>
  <c r="Y133" s="1"/>
  <c r="U133"/>
  <c r="T134"/>
  <c r="Y134" s="1"/>
  <c r="U134"/>
  <c r="T135"/>
  <c r="Y135" s="1"/>
  <c r="U135"/>
  <c r="T136"/>
  <c r="Y136" s="1"/>
  <c r="U136"/>
  <c r="T137"/>
  <c r="Y137" s="1"/>
  <c r="U137"/>
  <c r="T138"/>
  <c r="Y138" s="1"/>
  <c r="U138"/>
  <c r="T139"/>
  <c r="Y139" s="1"/>
  <c r="U139"/>
  <c r="T140"/>
  <c r="Y140" s="1"/>
  <c r="U140"/>
  <c r="T142"/>
  <c r="Y142" s="1"/>
  <c r="U142"/>
  <c r="T143"/>
  <c r="Y143"/>
  <c r="T144"/>
  <c r="Y144" s="1"/>
  <c r="U144"/>
  <c r="T146"/>
  <c r="U146"/>
  <c r="Y146"/>
  <c r="T147"/>
  <c r="Y147" s="1"/>
  <c r="U147"/>
  <c r="T148"/>
  <c r="U148"/>
  <c r="Y148"/>
  <c r="T149"/>
  <c r="Y149" s="1"/>
  <c r="U149"/>
  <c r="T150"/>
  <c r="U150"/>
  <c r="Y150"/>
  <c r="T151"/>
  <c r="Y151" s="1"/>
  <c r="U151"/>
  <c r="T152"/>
  <c r="U152"/>
  <c r="Y152"/>
  <c r="T153"/>
  <c r="Y153" s="1"/>
  <c r="U153"/>
  <c r="T154"/>
  <c r="U154"/>
  <c r="Y154"/>
  <c r="T155"/>
  <c r="Y155" s="1"/>
  <c r="U155"/>
  <c r="T156"/>
  <c r="U156"/>
  <c r="Y156"/>
  <c r="T157"/>
  <c r="Y157" s="1"/>
  <c r="U157"/>
  <c r="T158"/>
  <c r="U158"/>
  <c r="Y158"/>
  <c r="T159"/>
  <c r="Y159" s="1"/>
  <c r="U159"/>
  <c r="Y160"/>
  <c r="T161"/>
  <c r="Y161" s="1"/>
  <c r="U161"/>
  <c r="T162"/>
  <c r="Y162" s="1"/>
  <c r="U162"/>
  <c r="T163"/>
  <c r="Y163" s="1"/>
  <c r="U163"/>
  <c r="T164"/>
  <c r="Y164" s="1"/>
  <c r="U164"/>
  <c r="T165"/>
  <c r="Y165" s="1"/>
  <c r="U165"/>
  <c r="T166"/>
  <c r="Y166" s="1"/>
  <c r="U166"/>
  <c r="Y167"/>
  <c r="T168"/>
  <c r="Y168" s="1"/>
  <c r="U168"/>
  <c r="T169"/>
  <c r="U169"/>
  <c r="Y169"/>
  <c r="T170"/>
  <c r="Y170" s="1"/>
  <c r="U170"/>
  <c r="T171"/>
  <c r="U171"/>
  <c r="Y171"/>
  <c r="T172"/>
  <c r="Y172" s="1"/>
  <c r="U172"/>
  <c r="T173"/>
  <c r="U173"/>
  <c r="Y173"/>
  <c r="T174"/>
  <c r="Y174" s="1"/>
  <c r="U174"/>
  <c r="T175"/>
  <c r="U175"/>
  <c r="Y175"/>
  <c r="Y176"/>
  <c r="T177"/>
  <c r="Y177" s="1"/>
  <c r="U177"/>
  <c r="T178"/>
  <c r="U178"/>
  <c r="Y178"/>
  <c r="T179"/>
  <c r="Y179" s="1"/>
  <c r="U179"/>
  <c r="T180"/>
  <c r="U180"/>
  <c r="Y180"/>
  <c r="T181"/>
  <c r="Y181" s="1"/>
  <c r="U181"/>
  <c r="T182"/>
  <c r="U182"/>
  <c r="Y182"/>
  <c r="T183"/>
  <c r="Y183" s="1"/>
  <c r="U183"/>
  <c r="T184"/>
  <c r="U184"/>
  <c r="Y184"/>
  <c r="T185"/>
  <c r="Y185" s="1"/>
  <c r="U185"/>
  <c r="T186"/>
  <c r="U186"/>
  <c r="Y186"/>
  <c r="T187"/>
  <c r="Y187" s="1"/>
  <c r="U187"/>
  <c r="T188"/>
  <c r="U188"/>
  <c r="Y188"/>
  <c r="Y189"/>
  <c r="T190"/>
  <c r="Y190" s="1"/>
  <c r="U190"/>
  <c r="T191"/>
  <c r="Y191" s="1"/>
  <c r="U191"/>
  <c r="T192"/>
  <c r="Y192" s="1"/>
  <c r="U192"/>
  <c r="T193"/>
  <c r="Y193" s="1"/>
  <c r="U193"/>
  <c r="T194"/>
  <c r="Y194" s="1"/>
  <c r="U194"/>
  <c r="T195"/>
  <c r="Y195" s="1"/>
  <c r="U195"/>
  <c r="T196"/>
  <c r="Y196" s="1"/>
  <c r="U196"/>
  <c r="T197"/>
  <c r="Y197" s="1"/>
  <c r="U197"/>
  <c r="T198"/>
  <c r="Y198" s="1"/>
  <c r="U198"/>
  <c r="T199"/>
  <c r="Y199" s="1"/>
  <c r="U199"/>
  <c r="T200"/>
  <c r="Y200" s="1"/>
  <c r="U200"/>
  <c r="T201"/>
  <c r="Y201" s="1"/>
  <c r="U201"/>
  <c r="T202"/>
  <c r="Y202" s="1"/>
  <c r="U202"/>
  <c r="T203"/>
  <c r="Y203" s="1"/>
  <c r="U203"/>
  <c r="T204"/>
  <c r="Y204" s="1"/>
  <c r="U204"/>
  <c r="T205"/>
  <c r="Y205" s="1"/>
  <c r="U205"/>
  <c r="T206"/>
  <c r="Y206" s="1"/>
  <c r="U206"/>
  <c r="T207"/>
  <c r="Y207" s="1"/>
  <c r="U207"/>
  <c r="T208"/>
  <c r="Y208" s="1"/>
  <c r="U208"/>
  <c r="T209"/>
  <c r="Y209" s="1"/>
  <c r="U209"/>
  <c r="T210"/>
  <c r="Y210" s="1"/>
  <c r="U210"/>
  <c r="T211"/>
  <c r="Y211" s="1"/>
  <c r="U211"/>
  <c r="T212"/>
  <c r="Y212" s="1"/>
  <c r="U212"/>
  <c r="T213"/>
  <c r="Y213" s="1"/>
  <c r="U213"/>
  <c r="T214"/>
  <c r="Y214" s="1"/>
  <c r="U214"/>
  <c r="T215"/>
  <c r="Y215" s="1"/>
  <c r="U215"/>
  <c r="T216"/>
  <c r="Y216" s="1"/>
  <c r="U216"/>
  <c r="T217"/>
  <c r="Y217" s="1"/>
  <c r="U217"/>
  <c r="T218"/>
  <c r="Y218" s="1"/>
  <c r="U218"/>
  <c r="T219"/>
  <c r="Y219" s="1"/>
  <c r="U219"/>
  <c r="T220"/>
  <c r="Y220" s="1"/>
  <c r="U220"/>
  <c r="Y221"/>
  <c r="T222"/>
  <c r="Y222" s="1"/>
  <c r="U222"/>
  <c r="T223"/>
  <c r="U223"/>
  <c r="Y223"/>
  <c r="T224"/>
  <c r="Y224" s="1"/>
  <c r="U224"/>
  <c r="T225"/>
  <c r="U225"/>
  <c r="Y225"/>
  <c r="T226"/>
  <c r="Y226" s="1"/>
  <c r="U226"/>
  <c r="T227"/>
  <c r="U227"/>
  <c r="Y227"/>
  <c r="T228"/>
  <c r="Y228" s="1"/>
  <c r="U228"/>
  <c r="T229"/>
  <c r="U229"/>
  <c r="Y229"/>
  <c r="T230"/>
  <c r="Y230" s="1"/>
  <c r="U230"/>
  <c r="Y232"/>
  <c r="Y233"/>
  <c r="T241"/>
  <c r="Y241" s="1"/>
  <c r="U241"/>
  <c r="T243"/>
  <c r="Y243" s="1"/>
  <c r="U243"/>
  <c r="T245"/>
  <c r="Y245" s="1"/>
  <c r="U245"/>
  <c r="T246"/>
  <c r="Y246" s="1"/>
  <c r="U246"/>
  <c r="T248"/>
  <c r="Y248" s="1"/>
  <c r="U248"/>
  <c r="T249"/>
  <c r="Y249" s="1"/>
  <c r="U249"/>
  <c r="T250"/>
  <c r="Y250" s="1"/>
  <c r="U250"/>
  <c r="T257"/>
  <c r="Y257" s="1"/>
  <c r="U257"/>
  <c r="T258"/>
  <c r="Y258" s="1"/>
  <c r="U258"/>
  <c r="T259"/>
  <c r="Y259" s="1"/>
  <c r="U259"/>
  <c r="T261"/>
  <c r="Y261" s="1"/>
  <c r="U261"/>
  <c r="T262"/>
  <c r="Y262" s="1"/>
  <c r="U262"/>
  <c r="T263"/>
  <c r="Y263" s="1"/>
  <c r="U263"/>
  <c r="T264"/>
  <c r="Y264" s="1"/>
  <c r="U264"/>
  <c r="Y270"/>
  <c r="T271"/>
  <c r="Y271" s="1"/>
  <c r="U271"/>
  <c r="T275"/>
  <c r="U275"/>
  <c r="Y275"/>
  <c r="T276"/>
  <c r="Y276" s="1"/>
  <c r="U276"/>
  <c r="T277"/>
  <c r="U277"/>
  <c r="Y277"/>
  <c r="T278"/>
  <c r="Y278" s="1"/>
  <c r="U278"/>
  <c r="T279"/>
  <c r="U279"/>
  <c r="Y279"/>
  <c r="T282"/>
  <c r="Y282" s="1"/>
  <c r="U282"/>
  <c r="T283"/>
  <c r="U283"/>
  <c r="Y283"/>
  <c r="T284"/>
  <c r="Y284" s="1"/>
  <c r="U284"/>
  <c r="Y285"/>
  <c r="T286"/>
  <c r="U286"/>
  <c r="Y286"/>
  <c r="T287"/>
  <c r="Y287" s="1"/>
  <c r="U287"/>
  <c r="T288"/>
  <c r="U288"/>
  <c r="Y288"/>
  <c r="T289"/>
  <c r="Y289" s="1"/>
  <c r="U289"/>
  <c r="T290"/>
  <c r="U290"/>
  <c r="Y290"/>
  <c r="T291"/>
  <c r="Y291" s="1"/>
  <c r="U291"/>
  <c r="T292"/>
  <c r="U292"/>
  <c r="Y292"/>
  <c r="T293"/>
  <c r="Y293" s="1"/>
  <c r="U293"/>
  <c r="T294"/>
  <c r="U294"/>
  <c r="Y294"/>
  <c r="T295"/>
  <c r="Y295" s="1"/>
  <c r="U295"/>
  <c r="T296"/>
  <c r="U296"/>
  <c r="Y296"/>
  <c r="T297"/>
  <c r="Y297" s="1"/>
  <c r="U297"/>
  <c r="T298"/>
  <c r="U298"/>
  <c r="Y298"/>
  <c r="T299"/>
  <c r="Y299" s="1"/>
  <c r="U299"/>
  <c r="T300"/>
  <c r="U300"/>
  <c r="Y300"/>
  <c r="T301"/>
  <c r="Y301" s="1"/>
  <c r="U301"/>
  <c r="T302"/>
  <c r="U302"/>
  <c r="Y302"/>
  <c r="T303"/>
  <c r="Y303" s="1"/>
  <c r="U303"/>
  <c r="T304"/>
  <c r="U304"/>
  <c r="Y304"/>
  <c r="T305"/>
  <c r="Y305" s="1"/>
  <c r="U305"/>
  <c r="T306"/>
  <c r="U306"/>
  <c r="Y306"/>
  <c r="T307"/>
  <c r="Y307" s="1"/>
  <c r="U307"/>
  <c r="T308"/>
  <c r="U308"/>
  <c r="Y308"/>
  <c r="T309"/>
  <c r="Y309" s="1"/>
  <c r="U309"/>
  <c r="T310"/>
  <c r="U310"/>
  <c r="Y310"/>
  <c r="T311"/>
  <c r="Y311" s="1"/>
  <c r="U311"/>
  <c r="T312"/>
  <c r="U312"/>
  <c r="Y312"/>
  <c r="T313"/>
  <c r="Y313" s="1"/>
  <c r="U313"/>
  <c r="T314"/>
  <c r="U314"/>
  <c r="Y314"/>
  <c r="T315"/>
  <c r="Y315" s="1"/>
  <c r="U315"/>
  <c r="T316"/>
  <c r="U316"/>
  <c r="Y316"/>
  <c r="Y317"/>
  <c r="T318"/>
  <c r="Y318" s="1"/>
  <c r="U318"/>
  <c r="T319"/>
  <c r="Y319" s="1"/>
  <c r="U319"/>
  <c r="T320"/>
  <c r="Y320" s="1"/>
  <c r="U320"/>
  <c r="T321"/>
  <c r="Y321" s="1"/>
  <c r="U321"/>
  <c r="T322"/>
  <c r="Y322" s="1"/>
  <c r="U322"/>
  <c r="T323"/>
  <c r="Y323" s="1"/>
  <c r="U323"/>
  <c r="T324"/>
  <c r="Y324" s="1"/>
  <c r="U324"/>
  <c r="T325"/>
  <c r="Y325" s="1"/>
  <c r="U325"/>
  <c r="T326"/>
  <c r="Y326" s="1"/>
  <c r="U326"/>
  <c r="T327"/>
  <c r="Y327" s="1"/>
  <c r="U327"/>
  <c r="T328"/>
  <c r="Y328" s="1"/>
  <c r="U328"/>
  <c r="T329"/>
  <c r="Y329" s="1"/>
  <c r="U329"/>
  <c r="T330"/>
  <c r="Y330" s="1"/>
  <c r="U330"/>
  <c r="T331"/>
  <c r="Y331" s="1"/>
  <c r="U331"/>
  <c r="T332"/>
  <c r="Y332" s="1"/>
  <c r="U332"/>
  <c r="T333"/>
  <c r="Y333" s="1"/>
  <c r="U333"/>
  <c r="T334"/>
  <c r="Y334" s="1"/>
  <c r="U334"/>
  <c r="T335"/>
  <c r="Y335" s="1"/>
  <c r="U335"/>
  <c r="Y336"/>
  <c r="Y339"/>
  <c r="T340"/>
  <c r="Y340"/>
  <c r="Y345"/>
  <c r="T346"/>
  <c r="Y346" s="1"/>
  <c r="U346"/>
  <c r="T347"/>
  <c r="U347"/>
  <c r="Y347"/>
  <c r="T348"/>
  <c r="Y348" s="1"/>
  <c r="U348"/>
  <c r="T349"/>
  <c r="U349"/>
  <c r="Y349"/>
  <c r="Y350"/>
  <c r="T351"/>
  <c r="Y351" s="1"/>
  <c r="U351"/>
  <c r="T352"/>
  <c r="Y352" s="1"/>
  <c r="U352"/>
  <c r="T353"/>
  <c r="Y353" s="1"/>
  <c r="U353"/>
  <c r="T354"/>
  <c r="Y354" s="1"/>
  <c r="U354"/>
  <c r="T355"/>
  <c r="Y355" s="1"/>
  <c r="U355"/>
  <c r="T356"/>
  <c r="Y356" s="1"/>
  <c r="U356"/>
  <c r="T357"/>
  <c r="Y357" s="1"/>
  <c r="U357"/>
  <c r="T358"/>
  <c r="Y358" s="1"/>
  <c r="U358"/>
  <c r="T359"/>
  <c r="Y359" s="1"/>
  <c r="U359"/>
  <c r="T360"/>
  <c r="Y360" s="1"/>
  <c r="U360"/>
  <c r="T361"/>
  <c r="Y361" s="1"/>
  <c r="U361"/>
  <c r="T362"/>
  <c r="Y362" s="1"/>
  <c r="U362"/>
  <c r="Y363"/>
  <c r="T364"/>
  <c r="U364"/>
  <c r="Y364"/>
  <c r="T365"/>
  <c r="Y365" s="1"/>
  <c r="U365"/>
  <c r="T366"/>
  <c r="U366"/>
  <c r="Y366"/>
  <c r="Y367"/>
  <c r="Y368"/>
  <c r="Y369"/>
  <c r="T370"/>
  <c r="U370"/>
  <c r="Y370"/>
  <c r="T371"/>
  <c r="Y371" s="1"/>
  <c r="U371"/>
  <c r="T374"/>
  <c r="U374"/>
  <c r="Y374"/>
  <c r="T375"/>
  <c r="Y375" s="1"/>
  <c r="U375"/>
  <c r="T378"/>
  <c r="U378"/>
  <c r="Y378"/>
  <c r="T379"/>
  <c r="Y379" s="1"/>
  <c r="U379"/>
  <c r="T381"/>
  <c r="U381"/>
  <c r="Y381"/>
  <c r="T382"/>
  <c r="Y382" s="1"/>
  <c r="U382"/>
  <c r="T384"/>
  <c r="U384"/>
  <c r="Y384"/>
  <c r="Y385"/>
  <c r="T387"/>
  <c r="Y387" s="1"/>
  <c r="U387"/>
  <c r="T388"/>
  <c r="U388"/>
  <c r="Y388"/>
  <c r="T390"/>
  <c r="Y390" s="1"/>
  <c r="U390"/>
  <c r="T391"/>
  <c r="U391"/>
  <c r="Y391"/>
  <c r="T393"/>
  <c r="Y393" s="1"/>
  <c r="U393"/>
  <c r="T395"/>
  <c r="U395"/>
  <c r="Y395"/>
  <c r="T397"/>
  <c r="Y397" s="1"/>
  <c r="U397"/>
  <c r="T400"/>
  <c r="U400"/>
  <c r="Y400"/>
  <c r="T401"/>
  <c r="Y401" s="1"/>
  <c r="U401"/>
  <c r="T402"/>
  <c r="U402"/>
  <c r="Y402"/>
  <c r="T404"/>
  <c r="Y404" s="1"/>
  <c r="U404"/>
  <c r="T405"/>
  <c r="U405"/>
  <c r="Y405"/>
  <c r="Y406"/>
  <c r="T407"/>
  <c r="Y407" s="1"/>
  <c r="U407"/>
  <c r="T408"/>
  <c r="Y408" s="1"/>
  <c r="U408"/>
  <c r="T409"/>
  <c r="Y409" s="1"/>
  <c r="U409"/>
  <c r="T410"/>
  <c r="Y410" s="1"/>
  <c r="U410"/>
  <c r="Y411"/>
  <c r="T4"/>
  <c r="U4"/>
  <c r="Y4"/>
  <c r="AF6"/>
  <c r="AF5"/>
  <c r="AF4"/>
  <c r="AF8"/>
  <c r="AF13"/>
  <c r="AF12"/>
  <c r="AF11"/>
  <c r="AF10"/>
  <c r="AF17"/>
  <c r="AF29"/>
  <c r="AF28"/>
  <c r="AF27"/>
  <c r="AF26"/>
  <c r="AF25"/>
  <c r="AF24"/>
  <c r="AF23"/>
  <c r="AF22"/>
  <c r="AF35"/>
  <c r="AF34"/>
  <c r="AF33"/>
  <c r="AF32"/>
  <c r="AF31"/>
  <c r="AF45"/>
  <c r="AF44"/>
  <c r="AF43"/>
  <c r="AF42"/>
  <c r="AF41"/>
  <c r="AF40"/>
  <c r="AF39"/>
  <c r="AF38"/>
  <c r="AF49"/>
  <c r="AF60"/>
  <c r="AF59"/>
  <c r="AF58"/>
  <c r="AF57"/>
  <c r="AF62"/>
  <c r="AF65"/>
  <c r="AF72"/>
  <c r="AF71"/>
  <c r="AF70"/>
  <c r="AF69"/>
  <c r="AF68"/>
  <c r="AF67"/>
  <c r="AF74"/>
  <c r="AF77"/>
  <c r="AF76"/>
  <c r="AF81"/>
  <c r="AF84"/>
  <c r="AF87"/>
  <c r="AD89"/>
  <c r="AD91"/>
  <c r="AD94"/>
  <c r="AD93"/>
  <c r="AD96"/>
  <c r="AD98"/>
  <c r="AD105"/>
  <c r="AD104"/>
  <c r="AD103"/>
  <c r="AD102"/>
  <c r="AD101"/>
  <c r="AD107"/>
  <c r="AF89"/>
  <c r="AF91"/>
  <c r="AF90"/>
  <c r="AF94"/>
  <c r="AF96"/>
  <c r="AF98"/>
  <c r="AF100"/>
  <c r="AF105"/>
  <c r="AF104"/>
  <c r="AF103"/>
  <c r="AF107"/>
  <c r="AF110"/>
  <c r="AF109"/>
  <c r="AF117"/>
  <c r="AD115"/>
  <c r="AD114"/>
  <c r="AD113"/>
  <c r="AD112"/>
  <c r="AD111"/>
  <c r="AD87"/>
  <c r="AD86"/>
  <c r="AD85"/>
  <c r="AD84"/>
  <c r="AD83"/>
  <c r="AD82"/>
  <c r="AD81"/>
  <c r="AD79"/>
  <c r="AD77"/>
  <c r="AD74"/>
  <c r="AD75"/>
  <c r="AD72"/>
  <c r="AD71"/>
  <c r="AD69"/>
  <c r="AD68"/>
  <c r="AD67"/>
  <c r="AD65"/>
  <c r="AD61"/>
  <c r="AD60"/>
  <c r="AD59"/>
  <c r="AD58"/>
  <c r="AD57"/>
  <c r="AD54"/>
  <c r="AD53"/>
  <c r="AD49"/>
  <c r="AD46"/>
  <c r="AD45"/>
  <c r="AD44"/>
  <c r="AD42"/>
  <c r="AD41"/>
  <c r="AD40"/>
  <c r="AD39"/>
  <c r="AD38"/>
  <c r="AD37"/>
  <c r="AD36"/>
  <c r="AD35"/>
  <c r="AD34"/>
  <c r="AD33"/>
  <c r="AD32"/>
  <c r="AD31"/>
  <c r="AD30"/>
  <c r="AD29"/>
  <c r="AD28"/>
  <c r="AD27"/>
  <c r="AD26"/>
  <c r="AD25"/>
  <c r="AD24"/>
  <c r="AD23"/>
  <c r="AD20"/>
  <c r="AD19"/>
  <c r="AD18"/>
  <c r="AD17"/>
  <c r="AD13"/>
  <c r="AD12"/>
  <c r="AD11"/>
  <c r="AD10"/>
  <c r="AD9"/>
  <c r="AD8"/>
  <c r="AD7"/>
  <c r="AD6"/>
  <c r="AD5"/>
  <c r="AE8"/>
  <c r="AE7"/>
  <c r="AE6"/>
  <c r="AE5"/>
  <c r="AE4"/>
  <c r="AE15"/>
  <c r="AE14"/>
  <c r="AE13"/>
  <c r="AE12"/>
  <c r="AE11"/>
  <c r="AE10"/>
  <c r="AE29"/>
  <c r="AE28"/>
  <c r="AE27"/>
  <c r="AE26"/>
  <c r="AE25"/>
  <c r="AE24"/>
  <c r="AE23"/>
  <c r="AE22"/>
  <c r="AE21"/>
  <c r="AE20"/>
  <c r="AE19"/>
  <c r="AE18"/>
  <c r="AE17"/>
  <c r="AE51"/>
  <c r="AE50"/>
  <c r="AE49"/>
  <c r="AE48"/>
  <c r="AE47"/>
  <c r="AE46"/>
  <c r="AE45"/>
  <c r="AE44"/>
  <c r="AE43"/>
  <c r="AE42"/>
  <c r="AE41"/>
  <c r="AE40"/>
  <c r="AE39"/>
  <c r="AE38"/>
  <c r="AE37"/>
  <c r="AE36"/>
  <c r="AE35"/>
  <c r="AE34"/>
  <c r="AE33"/>
  <c r="AE32"/>
  <c r="AE31"/>
  <c r="AE72"/>
  <c r="AE71"/>
  <c r="AE70"/>
  <c r="AE69"/>
  <c r="AE68"/>
  <c r="AE67"/>
  <c r="AE66"/>
  <c r="AE65"/>
  <c r="AE64"/>
  <c r="AE63"/>
  <c r="AE62"/>
  <c r="AE61"/>
  <c r="AE60"/>
  <c r="AE59"/>
  <c r="AE58"/>
  <c r="AE57"/>
  <c r="AE56"/>
  <c r="AE55"/>
  <c r="AE54"/>
  <c r="AE53"/>
  <c r="AE87"/>
  <c r="AE86"/>
  <c r="AE85"/>
  <c r="AE84"/>
  <c r="AE83"/>
  <c r="AE82"/>
  <c r="AE81"/>
  <c r="AE80"/>
  <c r="AE79"/>
  <c r="AE78"/>
  <c r="AE77"/>
  <c r="AE76"/>
  <c r="AE75"/>
  <c r="AE74"/>
  <c r="AE118"/>
  <c r="AE117"/>
  <c r="AE116"/>
  <c r="AE115"/>
  <c r="AE114"/>
  <c r="AE113"/>
  <c r="AE112"/>
  <c r="AE111"/>
  <c r="AE110"/>
  <c r="AE109"/>
  <c r="AE108"/>
  <c r="AE107"/>
  <c r="AE106"/>
  <c r="AE105"/>
  <c r="AE104"/>
  <c r="AE103"/>
  <c r="AE102"/>
  <c r="AE101"/>
  <c r="AE100"/>
  <c r="AE99"/>
  <c r="AE98"/>
  <c r="AE97"/>
  <c r="AE96"/>
  <c r="AE95"/>
  <c r="AE94"/>
  <c r="AE93"/>
  <c r="AE92"/>
  <c r="AE91"/>
  <c r="AE90"/>
  <c r="AE89"/>
  <c r="AF120"/>
  <c r="AF119"/>
  <c r="AE121"/>
  <c r="AD121"/>
  <c r="AE120"/>
  <c r="AD120"/>
  <c r="AE119"/>
  <c r="AD119"/>
  <c r="AF122"/>
  <c r="AE122"/>
  <c r="AF124"/>
  <c r="AE125"/>
  <c r="AD125"/>
  <c r="AE124"/>
  <c r="AD124"/>
  <c r="AF132"/>
  <c r="AE132"/>
  <c r="AF131"/>
  <c r="AE131"/>
  <c r="AD131"/>
  <c r="AE130"/>
  <c r="AD130"/>
  <c r="AF129"/>
  <c r="AE129"/>
  <c r="AD129"/>
  <c r="AF128"/>
  <c r="AE128"/>
  <c r="AD128"/>
  <c r="AF127"/>
  <c r="AE127"/>
  <c r="AD127"/>
  <c r="AF135"/>
  <c r="AE135"/>
  <c r="AD135"/>
  <c r="AF134"/>
  <c r="AE134"/>
  <c r="AD134"/>
  <c r="AF133"/>
  <c r="AE133"/>
  <c r="AD133"/>
  <c r="AF136"/>
  <c r="AE136"/>
  <c r="AF137"/>
  <c r="AE137"/>
  <c r="AD137"/>
  <c r="AE138"/>
  <c r="AD138"/>
  <c r="AF139"/>
  <c r="AE139"/>
  <c r="AD139"/>
  <c r="AF140"/>
  <c r="AE140"/>
  <c r="AF142"/>
  <c r="AE142"/>
  <c r="AD142"/>
  <c r="AE143"/>
  <c r="AF144"/>
  <c r="AE144"/>
  <c r="AD144"/>
  <c r="AF146"/>
  <c r="AE146"/>
  <c r="AD147"/>
  <c r="AF148"/>
  <c r="AE148"/>
  <c r="AD148"/>
  <c r="AE149"/>
  <c r="AD149"/>
  <c r="AF154"/>
  <c r="AE154"/>
  <c r="AD154"/>
  <c r="AF153"/>
  <c r="AE153"/>
  <c r="AD153"/>
  <c r="AF152"/>
  <c r="AE152"/>
  <c r="AD152"/>
  <c r="AF151"/>
  <c r="AE151"/>
  <c r="AD151"/>
  <c r="AF150"/>
  <c r="AE150"/>
  <c r="AD150"/>
  <c r="AE155"/>
  <c r="AE159"/>
  <c r="AD159"/>
  <c r="AE158"/>
  <c r="AD158"/>
  <c r="AE157"/>
  <c r="AD157"/>
  <c r="AE156"/>
  <c r="AD156"/>
  <c r="AF157"/>
  <c r="AF156"/>
  <c r="AF159"/>
  <c r="AF163"/>
  <c r="AE163"/>
  <c r="AD163"/>
  <c r="AF162"/>
  <c r="AE162"/>
  <c r="AD162"/>
  <c r="AF161"/>
  <c r="AE161"/>
  <c r="AD161"/>
  <c r="AF164"/>
  <c r="AE164"/>
  <c r="AF165"/>
  <c r="AE165"/>
  <c r="AD165"/>
  <c r="AE166"/>
  <c r="AE168"/>
  <c r="AF169"/>
  <c r="AE169"/>
  <c r="AD169"/>
  <c r="AE170"/>
  <c r="AF173"/>
  <c r="AE172"/>
  <c r="AD172"/>
  <c r="AE171"/>
  <c r="AD171"/>
  <c r="AE177"/>
  <c r="AE173"/>
  <c r="AE174"/>
  <c r="AD174"/>
  <c r="AF175"/>
  <c r="AE175"/>
  <c r="AD175"/>
  <c r="AF178"/>
  <c r="AE181"/>
  <c r="AD181"/>
  <c r="AE180"/>
  <c r="AD180"/>
  <c r="AE179"/>
  <c r="AD179"/>
  <c r="AE178"/>
  <c r="AD178"/>
  <c r="AD177"/>
  <c r="AF183"/>
  <c r="AE183"/>
  <c r="AD183"/>
  <c r="AF182"/>
  <c r="AE182"/>
  <c r="AD182"/>
  <c r="AE185"/>
  <c r="AD185"/>
  <c r="AE184"/>
  <c r="AD184"/>
  <c r="AF188"/>
  <c r="AE188"/>
  <c r="AD188"/>
  <c r="AF187"/>
  <c r="AE187"/>
  <c r="AD187"/>
  <c r="AF186"/>
  <c r="AE186"/>
  <c r="AD186"/>
  <c r="AF192"/>
  <c r="AF191"/>
  <c r="AE190"/>
  <c r="AD190"/>
  <c r="AF197"/>
  <c r="AF196"/>
  <c r="AF201"/>
  <c r="AF200"/>
  <c r="AF199"/>
  <c r="AE202"/>
  <c r="AD202"/>
  <c r="AE201"/>
  <c r="AD201"/>
  <c r="AE200"/>
  <c r="AD200"/>
  <c r="AE199"/>
  <c r="AD199"/>
  <c r="AE198"/>
  <c r="AD198"/>
  <c r="AE197"/>
  <c r="AD197"/>
  <c r="AE196"/>
  <c r="AD196"/>
  <c r="AE195"/>
  <c r="AD195"/>
  <c r="AE194"/>
  <c r="AD194"/>
  <c r="AE193"/>
  <c r="AD193"/>
  <c r="AE192"/>
  <c r="AD192"/>
  <c r="AE191"/>
  <c r="AD191"/>
  <c r="AF206"/>
  <c r="AF205"/>
  <c r="AF204"/>
  <c r="AF203"/>
  <c r="AE210"/>
  <c r="AE209"/>
  <c r="AE208"/>
  <c r="AE207"/>
  <c r="AE206"/>
  <c r="AE205"/>
  <c r="AE204"/>
  <c r="AE203"/>
  <c r="AD209"/>
  <c r="AD208"/>
  <c r="AD207"/>
  <c r="AD206"/>
  <c r="AD205"/>
  <c r="AD204"/>
  <c r="AF211"/>
  <c r="AF213"/>
  <c r="AD213"/>
  <c r="AD212"/>
  <c r="AE215"/>
  <c r="AE214"/>
  <c r="AE213"/>
  <c r="AE212"/>
  <c r="AE211"/>
  <c r="AF217"/>
  <c r="AF216"/>
  <c r="AF215"/>
  <c r="AE218"/>
  <c r="AD218"/>
  <c r="AE217"/>
  <c r="AD217"/>
  <c r="AE216"/>
  <c r="AD216"/>
  <c r="AF220"/>
  <c r="AE220"/>
  <c r="AF219"/>
  <c r="AE219"/>
  <c r="AD223"/>
  <c r="AF223"/>
  <c r="AE223"/>
  <c r="AF222"/>
  <c r="AE222"/>
  <c r="AF224"/>
  <c r="AE224"/>
  <c r="AF225"/>
  <c r="AE225"/>
  <c r="AD225"/>
  <c r="AE226"/>
  <c r="AD226"/>
  <c r="AF227"/>
  <c r="AE227"/>
  <c r="AD227"/>
  <c r="AE228"/>
  <c r="AD228"/>
  <c r="AF230"/>
  <c r="AE230"/>
  <c r="AD230"/>
  <c r="AF229"/>
  <c r="AE229"/>
  <c r="AD229"/>
  <c r="AF249"/>
  <c r="AE249"/>
  <c r="AD249"/>
  <c r="AF248"/>
  <c r="AE248"/>
  <c r="AD248"/>
  <c r="AF246"/>
  <c r="AE246"/>
  <c r="AD246"/>
  <c r="AF245"/>
  <c r="AE245"/>
  <c r="AD245"/>
  <c r="AF243"/>
  <c r="AE243"/>
  <c r="AD243"/>
  <c r="AF241"/>
  <c r="AE241"/>
  <c r="AD241"/>
  <c r="AF250"/>
  <c r="AD250"/>
  <c r="AF264"/>
  <c r="AE264"/>
  <c r="AD264"/>
  <c r="AF263"/>
  <c r="AE263"/>
  <c r="AD263"/>
  <c r="AF262"/>
  <c r="AE262"/>
  <c r="AD262"/>
  <c r="AF261"/>
  <c r="AE261"/>
  <c r="AD261"/>
  <c r="AF259"/>
  <c r="AE259"/>
  <c r="AD259"/>
  <c r="AF258"/>
  <c r="AE258"/>
  <c r="AD258"/>
  <c r="AF257"/>
  <c r="AE257"/>
  <c r="AD257"/>
  <c r="AE271"/>
  <c r="AF284"/>
  <c r="AE284"/>
  <c r="AD284"/>
  <c r="AF283"/>
  <c r="AE283"/>
  <c r="AD283"/>
  <c r="AF282"/>
  <c r="AE282"/>
  <c r="AD282"/>
  <c r="AF279"/>
  <c r="AE279"/>
  <c r="AD279"/>
  <c r="AF278"/>
  <c r="AE278"/>
  <c r="AD278"/>
  <c r="AF277"/>
  <c r="AE277"/>
  <c r="AD277"/>
  <c r="AF276"/>
  <c r="AE276"/>
  <c r="AD276"/>
  <c r="AF275"/>
  <c r="AE275"/>
  <c r="AD275"/>
  <c r="AF287"/>
  <c r="AE287"/>
  <c r="AE286"/>
  <c r="AD287"/>
  <c r="AF291"/>
  <c r="AF290"/>
  <c r="AE291"/>
  <c r="AD291"/>
  <c r="AE290"/>
  <c r="AD290"/>
  <c r="AE289"/>
  <c r="AD289"/>
  <c r="AE288"/>
  <c r="AD288"/>
  <c r="AE294"/>
  <c r="AD294"/>
  <c r="AE293"/>
  <c r="AD293"/>
  <c r="AE292"/>
  <c r="AD292"/>
  <c r="AF295"/>
  <c r="AF297"/>
  <c r="AE298"/>
  <c r="AD298"/>
  <c r="AE297"/>
  <c r="AD297"/>
  <c r="AE296"/>
  <c r="AD296"/>
  <c r="AE295"/>
  <c r="AD295"/>
  <c r="AD299"/>
  <c r="AD301"/>
  <c r="AF302"/>
  <c r="AE302"/>
  <c r="AF301"/>
  <c r="AE301"/>
  <c r="AF300"/>
  <c r="AE300"/>
  <c r="AF299"/>
  <c r="AE299"/>
  <c r="AF303"/>
  <c r="AE303"/>
  <c r="AD303"/>
  <c r="AE304"/>
  <c r="AD304"/>
  <c r="AE305"/>
  <c r="AD305"/>
  <c r="AF306"/>
  <c r="AE306"/>
  <c r="AD306"/>
  <c r="AE307"/>
  <c r="AE309"/>
  <c r="AD309"/>
  <c r="AE308"/>
  <c r="AD308"/>
  <c r="AE310"/>
  <c r="AF310"/>
  <c r="AF314"/>
  <c r="AF312"/>
  <c r="AE314"/>
  <c r="AD314"/>
  <c r="AE313"/>
  <c r="AD313"/>
  <c r="AE312"/>
  <c r="AD312"/>
  <c r="AE311"/>
  <c r="AD311"/>
  <c r="AE316"/>
  <c r="AD316"/>
  <c r="AE315"/>
  <c r="AD315"/>
  <c r="AF318"/>
  <c r="AE318"/>
  <c r="AD318"/>
  <c r="AE319"/>
  <c r="AD319"/>
  <c r="AE320"/>
  <c r="AD320"/>
  <c r="AF321"/>
  <c r="AE321"/>
  <c r="AF325"/>
  <c r="AE325"/>
  <c r="AD325"/>
  <c r="AF324"/>
  <c r="AE324"/>
  <c r="AD324"/>
  <c r="AF323"/>
  <c r="AE323"/>
  <c r="AD323"/>
  <c r="AF322"/>
  <c r="AE322"/>
  <c r="AD322"/>
  <c r="AF326"/>
  <c r="AE326"/>
  <c r="AF328"/>
  <c r="AE328"/>
  <c r="AD328"/>
  <c r="AF327"/>
  <c r="AE327"/>
  <c r="AD327"/>
  <c r="AF329"/>
  <c r="AE329"/>
  <c r="AE330"/>
  <c r="AD330"/>
  <c r="AF332"/>
  <c r="AE332"/>
  <c r="AD332"/>
  <c r="AF331"/>
  <c r="AE331"/>
  <c r="AD331"/>
  <c r="AE335"/>
  <c r="AD335"/>
  <c r="AE334"/>
  <c r="AD334"/>
  <c r="AE333"/>
  <c r="AD333"/>
  <c r="AE340"/>
  <c r="AD340"/>
  <c r="AD346"/>
  <c r="AF347"/>
  <c r="AE347"/>
  <c r="AF346"/>
  <c r="AE346"/>
  <c r="AF348"/>
  <c r="AE348"/>
  <c r="AF349"/>
  <c r="AE349"/>
  <c r="AD349"/>
  <c r="AE350"/>
  <c r="AF351"/>
  <c r="AE351"/>
  <c r="AF352"/>
  <c r="AE352"/>
  <c r="AD352"/>
  <c r="AE353"/>
  <c r="AD353"/>
  <c r="AF355"/>
  <c r="AE355"/>
  <c r="AF354"/>
  <c r="AE354"/>
  <c r="AE356"/>
  <c r="AD356"/>
  <c r="AE357"/>
  <c r="AD357"/>
  <c r="AF366"/>
  <c r="AE366"/>
  <c r="AF365"/>
  <c r="AE365"/>
  <c r="AF364"/>
  <c r="AE364"/>
  <c r="AE369"/>
  <c r="AD369"/>
  <c r="AF370"/>
  <c r="AE370"/>
  <c r="AF375"/>
  <c r="AE375"/>
  <c r="AE385"/>
  <c r="AD385"/>
  <c r="AF391"/>
  <c r="AE391"/>
  <c r="AF405"/>
  <c r="AE405"/>
  <c r="AE406"/>
  <c r="AD406"/>
  <c r="AF360"/>
  <c r="AE360"/>
  <c r="AF359"/>
  <c r="AE359"/>
  <c r="AD359"/>
  <c r="AF358"/>
  <c r="AE358"/>
  <c r="AD358"/>
  <c r="AF362"/>
  <c r="AE362"/>
  <c r="AD362"/>
  <c r="AF361"/>
  <c r="AE361"/>
  <c r="AD361"/>
  <c r="AF374"/>
  <c r="AE374"/>
  <c r="AD374"/>
  <c r="AF371"/>
  <c r="AE371"/>
  <c r="AD371"/>
  <c r="AF384"/>
  <c r="AE384"/>
  <c r="AD384"/>
  <c r="AF382"/>
  <c r="AE382"/>
  <c r="AD382"/>
  <c r="AF381"/>
  <c r="AE381"/>
  <c r="AD381"/>
  <c r="AF379"/>
  <c r="AE379"/>
  <c r="AD379"/>
  <c r="AF378"/>
  <c r="AE378"/>
  <c r="AD378"/>
  <c r="AF390"/>
  <c r="AE390"/>
  <c r="AD390"/>
  <c r="AF388"/>
  <c r="AE388"/>
  <c r="AD388"/>
  <c r="AF387"/>
  <c r="AE387"/>
  <c r="AD387"/>
  <c r="AF404"/>
  <c r="AE404"/>
  <c r="AD404"/>
  <c r="AF402"/>
  <c r="AE402"/>
  <c r="AD402"/>
  <c r="AF401"/>
  <c r="AE401"/>
  <c r="AD401"/>
  <c r="AF400"/>
  <c r="AE400"/>
  <c r="AD400"/>
  <c r="AF397"/>
  <c r="AE397"/>
  <c r="AD397"/>
  <c r="AF395"/>
  <c r="AE395"/>
  <c r="AD395"/>
  <c r="AF393"/>
  <c r="AE393"/>
  <c r="AD393"/>
  <c r="AF410"/>
  <c r="AE410"/>
  <c r="AD410"/>
  <c r="AF409"/>
  <c r="AE409"/>
  <c r="AD409"/>
  <c r="AF408"/>
  <c r="AE408"/>
  <c r="AD408"/>
  <c r="AF407"/>
  <c r="AE407"/>
  <c r="AD407"/>
  <c r="AB125"/>
  <c r="AB124"/>
  <c r="AB123"/>
  <c r="AB122"/>
  <c r="AB121"/>
  <c r="AB120"/>
  <c r="AB119"/>
  <c r="AB118"/>
  <c r="AB117"/>
  <c r="AB116"/>
  <c r="AB115"/>
  <c r="AB114"/>
  <c r="AB113"/>
  <c r="AB112"/>
  <c r="AB111"/>
  <c r="AB110"/>
  <c r="AB109"/>
  <c r="AB108"/>
  <c r="AB107"/>
  <c r="AB106"/>
  <c r="AB105"/>
  <c r="AB104"/>
  <c r="AB103"/>
  <c r="AB102"/>
  <c r="AB101"/>
  <c r="AB100"/>
  <c r="AB99"/>
  <c r="AB98"/>
  <c r="AB97"/>
  <c r="AB96"/>
  <c r="AB95"/>
  <c r="AB94"/>
  <c r="AB93"/>
  <c r="AB92"/>
  <c r="AB91"/>
  <c r="AB90"/>
  <c r="AB89"/>
  <c r="AB88"/>
  <c r="AB87"/>
  <c r="AB86"/>
  <c r="AB85"/>
  <c r="AB84"/>
  <c r="AB83"/>
  <c r="AB82"/>
  <c r="AB81"/>
  <c r="AB80"/>
  <c r="AB79"/>
  <c r="AB78"/>
  <c r="AB77"/>
  <c r="AB76"/>
  <c r="AB75"/>
  <c r="AB74"/>
  <c r="AB73"/>
  <c r="AB72"/>
  <c r="AB71"/>
  <c r="AB70"/>
  <c r="AB69"/>
  <c r="AB68"/>
  <c r="AB67"/>
  <c r="AB66"/>
  <c r="AB65"/>
  <c r="AB64"/>
  <c r="AB63"/>
  <c r="AB62"/>
  <c r="AB61"/>
  <c r="AB60"/>
  <c r="AB59"/>
  <c r="AB58"/>
  <c r="AB57"/>
  <c r="AB56"/>
  <c r="AB55"/>
  <c r="AB54"/>
  <c r="AB53"/>
  <c r="AB52"/>
  <c r="AB51"/>
  <c r="AB50"/>
  <c r="AB49"/>
  <c r="AB48"/>
  <c r="AB47"/>
  <c r="AB46"/>
  <c r="AB45"/>
  <c r="AB44"/>
  <c r="AB43"/>
  <c r="AB42"/>
  <c r="AB41"/>
  <c r="AB40"/>
  <c r="AB39"/>
  <c r="AB38"/>
  <c r="AB37"/>
  <c r="AB36"/>
  <c r="AB35"/>
  <c r="AB34"/>
  <c r="AB33"/>
  <c r="AB32"/>
  <c r="AB31"/>
  <c r="AB30"/>
  <c r="AB29"/>
  <c r="AB28"/>
  <c r="AB27"/>
  <c r="AB26"/>
  <c r="AB25"/>
  <c r="AB24"/>
  <c r="AB23"/>
  <c r="AB22"/>
  <c r="AB21"/>
  <c r="AB20"/>
  <c r="AB19"/>
  <c r="AB18"/>
  <c r="AB17"/>
  <c r="AB16"/>
  <c r="AB15"/>
  <c r="AB14"/>
  <c r="AB13"/>
  <c r="AB12"/>
  <c r="AB11"/>
  <c r="AB10"/>
  <c r="AB8"/>
  <c r="AB7"/>
  <c r="AB6"/>
  <c r="AB5"/>
  <c r="AB4"/>
  <c r="AB140"/>
  <c r="AB139"/>
  <c r="AB138"/>
  <c r="AB137"/>
  <c r="AB136"/>
  <c r="AB135"/>
  <c r="AB134"/>
  <c r="AB133"/>
  <c r="AB132"/>
  <c r="AB131"/>
  <c r="AB130"/>
  <c r="AB129"/>
  <c r="AB128"/>
  <c r="AB127"/>
  <c r="AB144"/>
  <c r="AB143"/>
  <c r="AB142"/>
  <c r="AB148"/>
  <c r="AB147"/>
  <c r="AB146"/>
  <c r="AB155"/>
  <c r="AB154"/>
  <c r="AB153"/>
  <c r="AB152"/>
  <c r="AB151"/>
  <c r="AB170"/>
  <c r="AB169"/>
  <c r="AB168"/>
  <c r="AB167"/>
  <c r="AB166"/>
  <c r="AB165"/>
  <c r="AB164"/>
  <c r="AB163"/>
  <c r="AB162"/>
  <c r="AB161"/>
  <c r="AB160"/>
  <c r="AB159"/>
  <c r="AB158"/>
  <c r="AB157"/>
  <c r="AB175"/>
  <c r="AB174"/>
  <c r="AB173"/>
  <c r="AB183"/>
  <c r="AB182"/>
  <c r="AB181"/>
  <c r="AB180"/>
  <c r="AB179"/>
  <c r="AB178"/>
  <c r="AB177"/>
  <c r="AB188"/>
  <c r="AB187"/>
  <c r="AB186"/>
  <c r="AB185"/>
  <c r="AB230"/>
  <c r="AB229"/>
  <c r="AB228"/>
  <c r="AB227"/>
  <c r="AB226"/>
  <c r="AB225"/>
  <c r="AB224"/>
  <c r="AB223"/>
  <c r="AB222"/>
  <c r="AB221"/>
  <c r="AB220"/>
  <c r="AB219"/>
  <c r="AB218"/>
  <c r="AB217"/>
  <c r="AB216"/>
  <c r="AB215"/>
  <c r="AB214"/>
  <c r="AB213"/>
  <c r="AB212"/>
  <c r="AB211"/>
  <c r="AB210"/>
  <c r="AB209"/>
  <c r="AB208"/>
  <c r="AB207"/>
  <c r="AB206"/>
  <c r="AB205"/>
  <c r="AB204"/>
  <c r="AB203"/>
  <c r="AB202"/>
  <c r="AB201"/>
  <c r="AB200"/>
  <c r="AB199"/>
  <c r="AB198"/>
  <c r="AB197"/>
  <c r="AB196"/>
  <c r="AB195"/>
  <c r="AB194"/>
  <c r="AB193"/>
  <c r="AB192"/>
  <c r="AB191"/>
  <c r="AB190"/>
  <c r="AB264"/>
  <c r="AB263"/>
  <c r="AB262"/>
  <c r="AB261"/>
  <c r="AB259"/>
  <c r="AB258"/>
  <c r="AB257"/>
  <c r="AB250"/>
  <c r="AB249"/>
  <c r="AB248"/>
  <c r="AB246"/>
  <c r="AB245"/>
  <c r="AB243"/>
  <c r="AB241"/>
  <c r="AB283"/>
  <c r="AB282"/>
  <c r="AB279"/>
  <c r="AB278"/>
  <c r="AB277"/>
  <c r="AB276"/>
  <c r="AB275"/>
  <c r="AB284"/>
  <c r="AB286"/>
  <c r="AB303"/>
  <c r="AB302"/>
  <c r="AB301"/>
  <c r="AB300"/>
  <c r="AB299"/>
  <c r="AB298"/>
  <c r="AB297"/>
  <c r="AB296"/>
  <c r="AB295"/>
  <c r="AB294"/>
  <c r="AB293"/>
  <c r="AB292"/>
  <c r="AB291"/>
  <c r="AB290"/>
  <c r="AB289"/>
  <c r="AB288"/>
  <c r="AB287"/>
  <c r="AB304"/>
  <c r="AB334"/>
  <c r="AB333"/>
  <c r="AB332"/>
  <c r="AB331"/>
  <c r="AB330"/>
  <c r="AB329"/>
  <c r="AB328"/>
  <c r="AB327"/>
  <c r="AB326"/>
  <c r="AB325"/>
  <c r="AB324"/>
  <c r="AB323"/>
  <c r="AB322"/>
  <c r="AB321"/>
  <c r="AB320"/>
  <c r="AB319"/>
  <c r="AB318"/>
  <c r="AB317"/>
  <c r="AB316"/>
  <c r="AB315"/>
  <c r="AB314"/>
  <c r="AB313"/>
  <c r="AB312"/>
  <c r="AB311"/>
  <c r="AB310"/>
  <c r="AB309"/>
  <c r="AB308"/>
  <c r="AB307"/>
  <c r="AB306"/>
  <c r="AB305"/>
  <c r="AB335"/>
  <c r="AB340"/>
  <c r="AB346"/>
  <c r="AB361"/>
  <c r="AB360"/>
  <c r="AB359"/>
  <c r="AB358"/>
  <c r="AB357"/>
  <c r="AB356"/>
  <c r="AB355"/>
  <c r="AB354"/>
  <c r="AB353"/>
  <c r="AB352"/>
  <c r="AB351"/>
  <c r="AB350"/>
  <c r="AB349"/>
  <c r="AB348"/>
  <c r="AB347"/>
  <c r="AB362"/>
  <c r="AB366"/>
  <c r="AB365"/>
  <c r="AB364"/>
  <c r="AB391"/>
  <c r="AB390"/>
  <c r="AB388"/>
  <c r="AB387"/>
  <c r="AB385"/>
  <c r="AB384"/>
  <c r="AB382"/>
  <c r="AB381"/>
  <c r="AB379"/>
  <c r="AB378"/>
  <c r="AB375"/>
  <c r="AB374"/>
  <c r="AB371"/>
  <c r="AB370"/>
  <c r="AB369"/>
  <c r="AB404"/>
  <c r="AB402"/>
  <c r="AB401"/>
  <c r="AB400"/>
  <c r="AB397"/>
  <c r="AB395"/>
  <c r="AB393"/>
  <c r="AB410"/>
  <c r="AB409"/>
  <c r="AB408"/>
  <c r="AB407"/>
  <c r="AB406"/>
  <c r="AB405"/>
  <c r="X80"/>
  <c r="W80"/>
  <c r="V80"/>
  <c r="W78"/>
  <c r="V78"/>
  <c r="W66"/>
  <c r="V66"/>
  <c r="W64"/>
  <c r="V64"/>
  <c r="W63"/>
  <c r="V63"/>
  <c r="W56"/>
  <c r="V56"/>
  <c r="W55"/>
  <c r="V55"/>
  <c r="W30"/>
  <c r="V30"/>
  <c r="W51"/>
  <c r="V51"/>
  <c r="W50"/>
  <c r="V50"/>
  <c r="W48"/>
  <c r="V48"/>
  <c r="W47"/>
  <c r="V47"/>
  <c r="W22"/>
  <c r="V22"/>
  <c r="W21"/>
  <c r="V21"/>
  <c r="W18"/>
  <c r="V18"/>
  <c r="W9"/>
  <c r="V9"/>
  <c r="W92"/>
  <c r="V92"/>
  <c r="W95"/>
  <c r="V95"/>
  <c r="W99"/>
  <c r="V99"/>
  <c r="W110"/>
  <c r="V110"/>
  <c r="W109"/>
  <c r="V109"/>
  <c r="W108"/>
  <c r="V108"/>
  <c r="W118"/>
  <c r="V118"/>
  <c r="W117"/>
  <c r="V117"/>
  <c r="W116"/>
  <c r="V116"/>
  <c r="X125"/>
  <c r="W125"/>
  <c r="V125"/>
  <c r="X122"/>
  <c r="W122"/>
  <c r="V122"/>
  <c r="X121"/>
  <c r="W121"/>
  <c r="V121"/>
  <c r="X120"/>
  <c r="W120"/>
  <c r="V120"/>
  <c r="X115"/>
  <c r="W115"/>
  <c r="V115"/>
  <c r="X114"/>
  <c r="W114"/>
  <c r="V114"/>
  <c r="X113"/>
  <c r="W113"/>
  <c r="V113"/>
  <c r="X112"/>
  <c r="W112"/>
  <c r="V112"/>
  <c r="X111"/>
  <c r="W111"/>
  <c r="V111"/>
  <c r="X102"/>
  <c r="W102"/>
  <c r="V102"/>
  <c r="X101"/>
  <c r="W101"/>
  <c r="V101"/>
  <c r="X100"/>
  <c r="W100"/>
  <c r="V100"/>
  <c r="X97"/>
  <c r="W97"/>
  <c r="V97"/>
  <c r="X93"/>
  <c r="W93"/>
  <c r="V93"/>
  <c r="X90"/>
  <c r="W90"/>
  <c r="V90"/>
  <c r="X86"/>
  <c r="W86"/>
  <c r="V86"/>
  <c r="X85"/>
  <c r="W85"/>
  <c r="V85"/>
  <c r="X83"/>
  <c r="W83"/>
  <c r="V83"/>
  <c r="X82"/>
  <c r="W82"/>
  <c r="V82"/>
  <c r="X79"/>
  <c r="W79"/>
  <c r="V79"/>
  <c r="X76"/>
  <c r="W76"/>
  <c r="V76"/>
  <c r="X75"/>
  <c r="W75"/>
  <c r="V75"/>
  <c r="X70"/>
  <c r="W70"/>
  <c r="V70"/>
  <c r="X62"/>
  <c r="W62"/>
  <c r="V62"/>
  <c r="X61"/>
  <c r="W61"/>
  <c r="V61"/>
  <c r="X54"/>
  <c r="W54"/>
  <c r="V54"/>
  <c r="X53"/>
  <c r="W53"/>
  <c r="V53"/>
  <c r="X46"/>
  <c r="W46"/>
  <c r="V46"/>
  <c r="X43"/>
  <c r="W43"/>
  <c r="V43"/>
  <c r="X37"/>
  <c r="W37"/>
  <c r="V37"/>
  <c r="X36"/>
  <c r="W36"/>
  <c r="V36"/>
  <c r="X20"/>
  <c r="W20"/>
  <c r="V20"/>
  <c r="X19"/>
  <c r="W19"/>
  <c r="V19"/>
  <c r="X14"/>
  <c r="W14"/>
  <c r="V14"/>
  <c r="X7"/>
  <c r="W7"/>
  <c r="V7"/>
  <c r="X5"/>
  <c r="W5"/>
  <c r="V5"/>
  <c r="X4"/>
  <c r="W4"/>
  <c r="V4"/>
  <c r="X6"/>
  <c r="W6"/>
  <c r="V6"/>
  <c r="S6"/>
  <c r="X8"/>
  <c r="W8"/>
  <c r="V8"/>
  <c r="S8"/>
  <c r="X13"/>
  <c r="W13"/>
  <c r="V13"/>
  <c r="S13"/>
  <c r="X12"/>
  <c r="W12"/>
  <c r="V12"/>
  <c r="S12"/>
  <c r="X11"/>
  <c r="W11"/>
  <c r="V11"/>
  <c r="S11"/>
  <c r="X10"/>
  <c r="W10"/>
  <c r="V10"/>
  <c r="S10"/>
  <c r="X17"/>
  <c r="W17"/>
  <c r="V17"/>
  <c r="S17"/>
  <c r="X29"/>
  <c r="W29"/>
  <c r="V29"/>
  <c r="S29"/>
  <c r="X28"/>
  <c r="W28"/>
  <c r="V28"/>
  <c r="S28"/>
  <c r="X27"/>
  <c r="W27"/>
  <c r="V27"/>
  <c r="S27"/>
  <c r="X26"/>
  <c r="W26"/>
  <c r="V26"/>
  <c r="S26"/>
  <c r="X25"/>
  <c r="W25"/>
  <c r="V25"/>
  <c r="S25"/>
  <c r="X24"/>
  <c r="W24"/>
  <c r="V24"/>
  <c r="S24"/>
  <c r="X23"/>
  <c r="W23"/>
  <c r="V23"/>
  <c r="S23"/>
  <c r="X35"/>
  <c r="W35"/>
  <c r="V35"/>
  <c r="S35"/>
  <c r="X34"/>
  <c r="W34"/>
  <c r="V34"/>
  <c r="S34"/>
  <c r="X33"/>
  <c r="W33"/>
  <c r="V33"/>
  <c r="S33"/>
  <c r="X32"/>
  <c r="W32"/>
  <c r="V32"/>
  <c r="S32"/>
  <c r="X31"/>
  <c r="W31"/>
  <c r="V31"/>
  <c r="S31"/>
  <c r="X42"/>
  <c r="W42"/>
  <c r="V42"/>
  <c r="S42"/>
  <c r="X41"/>
  <c r="W41"/>
  <c r="V41"/>
  <c r="S41"/>
  <c r="X40"/>
  <c r="W40"/>
  <c r="V40"/>
  <c r="S40"/>
  <c r="X39"/>
  <c r="W39"/>
  <c r="V39"/>
  <c r="S39"/>
  <c r="X38"/>
  <c r="W38"/>
  <c r="V38"/>
  <c r="S38"/>
  <c r="X45"/>
  <c r="W45"/>
  <c r="V45"/>
  <c r="S45"/>
  <c r="X44"/>
  <c r="W44"/>
  <c r="V44"/>
  <c r="S44"/>
  <c r="X49"/>
  <c r="W49"/>
  <c r="V49"/>
  <c r="S49"/>
  <c r="X60"/>
  <c r="W60"/>
  <c r="V60"/>
  <c r="S60"/>
  <c r="X59"/>
  <c r="W59"/>
  <c r="V59"/>
  <c r="S59"/>
  <c r="X58"/>
  <c r="W58"/>
  <c r="V58"/>
  <c r="S58"/>
  <c r="X57"/>
  <c r="W57"/>
  <c r="V57"/>
  <c r="S57"/>
  <c r="X65"/>
  <c r="W65"/>
  <c r="V65"/>
  <c r="S65"/>
  <c r="X69"/>
  <c r="W69"/>
  <c r="V69"/>
  <c r="S69"/>
  <c r="X68"/>
  <c r="W68"/>
  <c r="V68"/>
  <c r="S68"/>
  <c r="X67"/>
  <c r="W67"/>
  <c r="V67"/>
  <c r="S67"/>
  <c r="X72"/>
  <c r="W72"/>
  <c r="V72"/>
  <c r="S72"/>
  <c r="X71"/>
  <c r="W71"/>
  <c r="V71"/>
  <c r="S71"/>
  <c r="X74"/>
  <c r="W74"/>
  <c r="V74"/>
  <c r="S74"/>
  <c r="X77"/>
  <c r="W77"/>
  <c r="V77"/>
  <c r="S77"/>
  <c r="X81"/>
  <c r="W81"/>
  <c r="V81"/>
  <c r="S81"/>
  <c r="X84"/>
  <c r="W84"/>
  <c r="V84"/>
  <c r="S84"/>
  <c r="X87"/>
  <c r="W87"/>
  <c r="V87"/>
  <c r="S87"/>
  <c r="X89"/>
  <c r="W89"/>
  <c r="V89"/>
  <c r="S89"/>
  <c r="X91"/>
  <c r="W91"/>
  <c r="V91"/>
  <c r="S91"/>
  <c r="X94"/>
  <c r="W94"/>
  <c r="V94"/>
  <c r="S94"/>
  <c r="X96"/>
  <c r="W96"/>
  <c r="V96"/>
  <c r="S96"/>
  <c r="X98"/>
  <c r="W98"/>
  <c r="V98"/>
  <c r="S98"/>
  <c r="X105"/>
  <c r="W105"/>
  <c r="V105"/>
  <c r="S105"/>
  <c r="X104"/>
  <c r="W104"/>
  <c r="V104"/>
  <c r="S104"/>
  <c r="X103"/>
  <c r="W103"/>
  <c r="V103"/>
  <c r="S103"/>
  <c r="X107"/>
  <c r="W107"/>
  <c r="V107"/>
  <c r="S107"/>
  <c r="X119"/>
  <c r="W119"/>
  <c r="V119"/>
  <c r="S119"/>
  <c r="X124"/>
  <c r="W124"/>
  <c r="V124"/>
  <c r="S124"/>
  <c r="W166"/>
  <c r="V166"/>
  <c r="W168"/>
  <c r="V168"/>
  <c r="W170"/>
  <c r="V170"/>
  <c r="X174"/>
  <c r="W174"/>
  <c r="V174"/>
  <c r="X173"/>
  <c r="W173"/>
  <c r="V173"/>
  <c r="X164"/>
  <c r="W164"/>
  <c r="V164"/>
  <c r="X163"/>
  <c r="W163"/>
  <c r="V163"/>
  <c r="X158"/>
  <c r="W158"/>
  <c r="V158"/>
  <c r="X155"/>
  <c r="W155"/>
  <c r="V155"/>
  <c r="X146"/>
  <c r="W146"/>
  <c r="V146"/>
  <c r="W147"/>
  <c r="V147"/>
  <c r="S147"/>
  <c r="X148"/>
  <c r="W148"/>
  <c r="V148"/>
  <c r="S148"/>
  <c r="W149"/>
  <c r="V149"/>
  <c r="S149"/>
  <c r="W172"/>
  <c r="V172"/>
  <c r="S172"/>
  <c r="W171"/>
  <c r="V171"/>
  <c r="S171"/>
  <c r="X154"/>
  <c r="W154"/>
  <c r="V154"/>
  <c r="S154"/>
  <c r="X153"/>
  <c r="W153"/>
  <c r="V153"/>
  <c r="S153"/>
  <c r="X152"/>
  <c r="W152"/>
  <c r="V152"/>
  <c r="S152"/>
  <c r="X151"/>
  <c r="W151"/>
  <c r="V151"/>
  <c r="S151"/>
  <c r="X150"/>
  <c r="W150"/>
  <c r="V150"/>
  <c r="S150"/>
  <c r="X157"/>
  <c r="W157"/>
  <c r="V157"/>
  <c r="S157"/>
  <c r="X156"/>
  <c r="W156"/>
  <c r="V156"/>
  <c r="S156"/>
  <c r="X159"/>
  <c r="W159"/>
  <c r="V159"/>
  <c r="S159"/>
  <c r="X162"/>
  <c r="W162"/>
  <c r="V162"/>
  <c r="S162"/>
  <c r="X161"/>
  <c r="W161"/>
  <c r="V161"/>
  <c r="S161"/>
  <c r="X165"/>
  <c r="W165"/>
  <c r="V165"/>
  <c r="S165"/>
  <c r="X169"/>
  <c r="W169"/>
  <c r="V169"/>
  <c r="S169"/>
  <c r="X175"/>
  <c r="W175"/>
  <c r="V175"/>
  <c r="S175"/>
  <c r="W230"/>
  <c r="V230"/>
  <c r="X194"/>
  <c r="W194"/>
  <c r="V194"/>
  <c r="X193"/>
  <c r="W193"/>
  <c r="V193"/>
  <c r="X198"/>
  <c r="W198"/>
  <c r="V198"/>
  <c r="X203"/>
  <c r="W203"/>
  <c r="V203"/>
  <c r="X202"/>
  <c r="W202"/>
  <c r="V202"/>
  <c r="X212"/>
  <c r="W212"/>
  <c r="V212"/>
  <c r="X211"/>
  <c r="W211"/>
  <c r="V211"/>
  <c r="X210"/>
  <c r="W210"/>
  <c r="V210"/>
  <c r="X216"/>
  <c r="W216"/>
  <c r="V216"/>
  <c r="X215"/>
  <c r="W215"/>
  <c r="V215"/>
  <c r="X214"/>
  <c r="W214"/>
  <c r="V214"/>
  <c r="X228"/>
  <c r="W228"/>
  <c r="V228"/>
  <c r="X224"/>
  <c r="W224"/>
  <c r="V224"/>
  <c r="X222"/>
  <c r="W222"/>
  <c r="V222"/>
  <c r="X220"/>
  <c r="W220"/>
  <c r="V220"/>
  <c r="X219"/>
  <c r="W219"/>
  <c r="V219"/>
  <c r="X218"/>
  <c r="W218"/>
  <c r="V218"/>
  <c r="X208"/>
  <c r="W208"/>
  <c r="V208"/>
  <c r="W207"/>
  <c r="V207"/>
  <c r="S207"/>
  <c r="W195"/>
  <c r="V195"/>
  <c r="S195"/>
  <c r="W190"/>
  <c r="V190"/>
  <c r="S190"/>
  <c r="X192"/>
  <c r="W192"/>
  <c r="V192"/>
  <c r="S192"/>
  <c r="X191"/>
  <c r="W191"/>
  <c r="V191"/>
  <c r="S191"/>
  <c r="X197"/>
  <c r="W197"/>
  <c r="V197"/>
  <c r="S197"/>
  <c r="X196"/>
  <c r="W196"/>
  <c r="V196"/>
  <c r="S196"/>
  <c r="X201"/>
  <c r="W201"/>
  <c r="V201"/>
  <c r="S201"/>
  <c r="X200"/>
  <c r="W200"/>
  <c r="V200"/>
  <c r="S200"/>
  <c r="X199"/>
  <c r="W199"/>
  <c r="V199"/>
  <c r="S199"/>
  <c r="X206"/>
  <c r="W206"/>
  <c r="V206"/>
  <c r="S206"/>
  <c r="X205"/>
  <c r="W205"/>
  <c r="V205"/>
  <c r="S205"/>
  <c r="X204"/>
  <c r="W204"/>
  <c r="V204"/>
  <c r="S204"/>
  <c r="X209"/>
  <c r="W209"/>
  <c r="V209"/>
  <c r="S209"/>
  <c r="X213"/>
  <c r="W213"/>
  <c r="V213"/>
  <c r="S213"/>
  <c r="X217"/>
  <c r="W217"/>
  <c r="V217"/>
  <c r="S217"/>
  <c r="X223"/>
  <c r="W223"/>
  <c r="V223"/>
  <c r="S223"/>
  <c r="X227"/>
  <c r="W227"/>
  <c r="V227"/>
  <c r="S227"/>
  <c r="X226"/>
  <c r="W226"/>
  <c r="V226"/>
  <c r="S226"/>
  <c r="X225"/>
  <c r="W225"/>
  <c r="V225"/>
  <c r="S225"/>
  <c r="X229"/>
  <c r="W229"/>
  <c r="V229"/>
  <c r="S229"/>
  <c r="X397"/>
  <c r="X400"/>
  <c r="X405"/>
  <c r="W405"/>
  <c r="V405"/>
  <c r="W406"/>
  <c r="V406"/>
  <c r="V400"/>
  <c r="S400"/>
  <c r="V397"/>
  <c r="S397"/>
  <c r="X391"/>
  <c r="W391"/>
  <c r="V391"/>
  <c r="W385"/>
  <c r="V385"/>
  <c r="W369"/>
  <c r="V369"/>
  <c r="X366"/>
  <c r="W366"/>
  <c r="V366"/>
  <c r="X365"/>
  <c r="W365"/>
  <c r="V365"/>
  <c r="X364"/>
  <c r="W364"/>
  <c r="V364"/>
  <c r="X370"/>
  <c r="W370"/>
  <c r="V370"/>
  <c r="S362"/>
  <c r="S361"/>
  <c r="X362"/>
  <c r="W362"/>
  <c r="V362"/>
  <c r="X361"/>
  <c r="W361"/>
  <c r="V361"/>
  <c r="X360"/>
  <c r="W360"/>
  <c r="V360"/>
  <c r="X357"/>
  <c r="W357"/>
  <c r="V357"/>
  <c r="X356"/>
  <c r="W356"/>
  <c r="V356"/>
  <c r="X355"/>
  <c r="W355"/>
  <c r="V355"/>
  <c r="X354"/>
  <c r="W354"/>
  <c r="V354"/>
  <c r="X353"/>
  <c r="W353"/>
  <c r="V353"/>
  <c r="X352"/>
  <c r="W352"/>
  <c r="V352"/>
  <c r="X351"/>
  <c r="W351"/>
  <c r="V351"/>
  <c r="X348"/>
  <c r="W348"/>
  <c r="V348"/>
  <c r="X347"/>
  <c r="W347"/>
  <c r="V347"/>
  <c r="W335"/>
  <c r="V335"/>
  <c r="S335"/>
  <c r="W334"/>
  <c r="V334"/>
  <c r="S334"/>
  <c r="W333"/>
  <c r="V333"/>
  <c r="S333"/>
  <c r="X330"/>
  <c r="W330"/>
  <c r="V330"/>
  <c r="X329"/>
  <c r="W329"/>
  <c r="V329"/>
  <c r="X326"/>
  <c r="W326"/>
  <c r="V326"/>
  <c r="S320"/>
  <c r="X322"/>
  <c r="X319"/>
  <c r="W322"/>
  <c r="V322"/>
  <c r="W321"/>
  <c r="V321"/>
  <c r="W320"/>
  <c r="V320"/>
  <c r="W319"/>
  <c r="V319"/>
  <c r="W316"/>
  <c r="V316"/>
  <c r="X315"/>
  <c r="W315"/>
  <c r="V315"/>
  <c r="X314"/>
  <c r="W314"/>
  <c r="V314"/>
  <c r="X313"/>
  <c r="W313"/>
  <c r="V313"/>
  <c r="X311"/>
  <c r="W311"/>
  <c r="V311"/>
  <c r="X310"/>
  <c r="W310"/>
  <c r="V310"/>
  <c r="X309"/>
  <c r="W309"/>
  <c r="V309"/>
  <c r="X308"/>
  <c r="W308"/>
  <c r="V308"/>
  <c r="X307"/>
  <c r="W307"/>
  <c r="V307"/>
  <c r="W304"/>
  <c r="V304"/>
  <c r="S304"/>
  <c r="X305"/>
  <c r="W305"/>
  <c r="V305"/>
  <c r="X302"/>
  <c r="W302"/>
  <c r="V302"/>
  <c r="X300"/>
  <c r="W300"/>
  <c r="V300"/>
  <c r="X298"/>
  <c r="W298"/>
  <c r="V298"/>
  <c r="X296"/>
  <c r="W296"/>
  <c r="V296"/>
  <c r="W294"/>
  <c r="V294"/>
  <c r="S294"/>
  <c r="W293"/>
  <c r="V293"/>
  <c r="S293"/>
  <c r="W292"/>
  <c r="V292"/>
  <c r="S292"/>
  <c r="X289"/>
  <c r="W289"/>
  <c r="V289"/>
  <c r="W288"/>
  <c r="V288"/>
  <c r="W286"/>
  <c r="V286"/>
  <c r="X278"/>
  <c r="X277"/>
  <c r="X276"/>
  <c r="X275"/>
  <c r="X271"/>
  <c r="V278"/>
  <c r="S278"/>
  <c r="V277"/>
  <c r="S277"/>
  <c r="V276"/>
  <c r="S276"/>
  <c r="V275"/>
  <c r="S275"/>
  <c r="X258"/>
  <c r="W258"/>
  <c r="V258"/>
  <c r="X257"/>
  <c r="W257"/>
  <c r="V257"/>
  <c r="V180"/>
  <c r="S180"/>
  <c r="W184"/>
  <c r="V184"/>
  <c r="S184"/>
  <c r="W181"/>
  <c r="V181"/>
  <c r="S181"/>
  <c r="W177"/>
  <c r="V177"/>
  <c r="S177"/>
  <c r="X140"/>
  <c r="X136"/>
  <c r="X134"/>
  <c r="X132"/>
  <c r="W127"/>
  <c r="V127"/>
  <c r="V138"/>
  <c r="W140"/>
  <c r="V140"/>
  <c r="W136"/>
  <c r="V136"/>
  <c r="W134"/>
  <c r="V134"/>
  <c r="W132"/>
  <c r="V132"/>
  <c r="W130"/>
  <c r="V130"/>
  <c r="S138"/>
  <c r="S130"/>
  <c r="S127"/>
  <c r="X144"/>
  <c r="W144"/>
  <c r="V144"/>
  <c r="S144"/>
  <c r="X142"/>
  <c r="W142"/>
  <c r="V142"/>
  <c r="S142"/>
  <c r="X139"/>
  <c r="W139"/>
  <c r="V139"/>
  <c r="S139"/>
  <c r="X137"/>
  <c r="W137"/>
  <c r="V137"/>
  <c r="S137"/>
  <c r="X135"/>
  <c r="W135"/>
  <c r="V135"/>
  <c r="S135"/>
  <c r="X133"/>
  <c r="W133"/>
  <c r="V133"/>
  <c r="S133"/>
  <c r="X131"/>
  <c r="W131"/>
  <c r="V131"/>
  <c r="S131"/>
  <c r="X129"/>
  <c r="W129"/>
  <c r="V129"/>
  <c r="S129"/>
  <c r="X128"/>
  <c r="W128"/>
  <c r="V128"/>
  <c r="S128"/>
  <c r="X179"/>
  <c r="W179"/>
  <c r="V179"/>
  <c r="S179"/>
  <c r="X178"/>
  <c r="W178"/>
  <c r="V178"/>
  <c r="S178"/>
  <c r="X183"/>
  <c r="W183"/>
  <c r="V183"/>
  <c r="S183"/>
  <c r="X182"/>
  <c r="W182"/>
  <c r="V182"/>
  <c r="S182"/>
  <c r="X188"/>
  <c r="W188"/>
  <c r="V188"/>
  <c r="S188"/>
  <c r="X187"/>
  <c r="W187"/>
  <c r="V187"/>
  <c r="S187"/>
  <c r="X186"/>
  <c r="W186"/>
  <c r="V186"/>
  <c r="S186"/>
  <c r="X185"/>
  <c r="W185"/>
  <c r="V185"/>
  <c r="S185"/>
  <c r="X246"/>
  <c r="W246"/>
  <c r="V246"/>
  <c r="S246"/>
  <c r="X245"/>
  <c r="W245"/>
  <c r="V245"/>
  <c r="S245"/>
  <c r="X243"/>
  <c r="W243"/>
  <c r="V243"/>
  <c r="S243"/>
  <c r="X241"/>
  <c r="W241"/>
  <c r="V241"/>
  <c r="S241"/>
  <c r="X250"/>
  <c r="W250"/>
  <c r="V250"/>
  <c r="S250"/>
  <c r="X249"/>
  <c r="W249"/>
  <c r="V249"/>
  <c r="S249"/>
  <c r="X248"/>
  <c r="W248"/>
  <c r="V248"/>
  <c r="S248"/>
  <c r="X264"/>
  <c r="W264"/>
  <c r="V264"/>
  <c r="S264"/>
  <c r="X263"/>
  <c r="W263"/>
  <c r="V263"/>
  <c r="S263"/>
  <c r="X262"/>
  <c r="W262"/>
  <c r="V262"/>
  <c r="S262"/>
  <c r="X261"/>
  <c r="W261"/>
  <c r="V261"/>
  <c r="S261"/>
  <c r="X259"/>
  <c r="W259"/>
  <c r="V259"/>
  <c r="S259"/>
  <c r="X284"/>
  <c r="W284"/>
  <c r="V284"/>
  <c r="S284"/>
  <c r="X283"/>
  <c r="W283"/>
  <c r="V283"/>
  <c r="S283"/>
  <c r="X282"/>
  <c r="W282"/>
  <c r="V282"/>
  <c r="S282"/>
  <c r="X279"/>
  <c r="W279"/>
  <c r="V279"/>
  <c r="S279"/>
  <c r="X287"/>
  <c r="W287"/>
  <c r="V287"/>
  <c r="S287"/>
  <c r="X291"/>
  <c r="W291"/>
  <c r="V291"/>
  <c r="S291"/>
  <c r="X290"/>
  <c r="W290"/>
  <c r="V290"/>
  <c r="S290"/>
  <c r="X295"/>
  <c r="W295"/>
  <c r="V295"/>
  <c r="S295"/>
  <c r="X297"/>
  <c r="W297"/>
  <c r="V297"/>
  <c r="S297"/>
  <c r="X299"/>
  <c r="W299"/>
  <c r="V299"/>
  <c r="S299"/>
  <c r="X301"/>
  <c r="W301"/>
  <c r="V301"/>
  <c r="S301"/>
  <c r="X303"/>
  <c r="W303"/>
  <c r="V303"/>
  <c r="S303"/>
  <c r="X306"/>
  <c r="W306"/>
  <c r="V306"/>
  <c r="S306"/>
  <c r="X312"/>
  <c r="W312"/>
  <c r="V312"/>
  <c r="S312"/>
  <c r="X318"/>
  <c r="W318"/>
  <c r="V318"/>
  <c r="S318"/>
  <c r="X325"/>
  <c r="W325"/>
  <c r="V325"/>
  <c r="S325"/>
  <c r="X324"/>
  <c r="W324"/>
  <c r="V324"/>
  <c r="S324"/>
  <c r="X323"/>
  <c r="W323"/>
  <c r="V323"/>
  <c r="S323"/>
  <c r="X327"/>
  <c r="W327"/>
  <c r="V327"/>
  <c r="S327"/>
  <c r="X328"/>
  <c r="W328"/>
  <c r="V328"/>
  <c r="S328"/>
  <c r="X331"/>
  <c r="W331"/>
  <c r="V331"/>
  <c r="S331"/>
  <c r="X332"/>
  <c r="W332"/>
  <c r="V332"/>
  <c r="S332"/>
  <c r="X346"/>
  <c r="W346"/>
  <c r="V346"/>
  <c r="S346"/>
  <c r="X349"/>
  <c r="W349"/>
  <c r="V349"/>
  <c r="S349"/>
  <c r="X358"/>
  <c r="W358"/>
  <c r="V358"/>
  <c r="S358"/>
  <c r="X359"/>
  <c r="W359"/>
  <c r="V359"/>
  <c r="S359"/>
  <c r="X384"/>
  <c r="W384"/>
  <c r="V384"/>
  <c r="S384"/>
  <c r="X382"/>
  <c r="W382"/>
  <c r="V382"/>
  <c r="S382"/>
  <c r="X381"/>
  <c r="W381"/>
  <c r="V381"/>
  <c r="S381"/>
  <c r="X379"/>
  <c r="W379"/>
  <c r="V379"/>
  <c r="S379"/>
  <c r="X378"/>
  <c r="W378"/>
  <c r="V378"/>
  <c r="S378"/>
  <c r="X375"/>
  <c r="W375"/>
  <c r="V375"/>
  <c r="S375"/>
  <c r="X374"/>
  <c r="W374"/>
  <c r="V374"/>
  <c r="S374"/>
  <c r="X371"/>
  <c r="W371"/>
  <c r="V371"/>
  <c r="S371"/>
  <c r="X388"/>
  <c r="W388"/>
  <c r="V388"/>
  <c r="S388"/>
  <c r="X387"/>
  <c r="W387"/>
  <c r="V387"/>
  <c r="S387"/>
  <c r="X390"/>
  <c r="W390"/>
  <c r="V390"/>
  <c r="S390"/>
  <c r="X395"/>
  <c r="W395"/>
  <c r="V395"/>
  <c r="S395"/>
  <c r="X393"/>
  <c r="W393"/>
  <c r="V393"/>
  <c r="S393"/>
  <c r="X402"/>
  <c r="W402"/>
  <c r="V402"/>
  <c r="S402"/>
  <c r="X401"/>
  <c r="W401"/>
  <c r="V401"/>
  <c r="S401"/>
  <c r="X404"/>
  <c r="V404"/>
  <c r="S404"/>
  <c r="X409"/>
  <c r="W409"/>
  <c r="V409"/>
  <c r="S409"/>
  <c r="X408"/>
  <c r="W408"/>
  <c r="V408"/>
  <c r="S408"/>
  <c r="X407"/>
  <c r="W407"/>
  <c r="V407"/>
  <c r="S407"/>
  <c r="X410"/>
  <c r="W410"/>
  <c r="V410"/>
  <c r="S410"/>
  <c r="Y338"/>
  <c r="AC371" i="67" l="1"/>
</calcChain>
</file>

<file path=xl/comments1.xml><?xml version="1.0" encoding="utf-8"?>
<comments xmlns="http://schemas.openxmlformats.org/spreadsheetml/2006/main">
  <authors>
    <author>Andrew Fowler</author>
  </authors>
  <commentList>
    <comment ref="X186" authorId="0">
      <text>
        <r>
          <rPr>
            <b/>
            <sz val="9"/>
            <color indexed="81"/>
            <rFont val="Calibri"/>
            <family val="2"/>
          </rPr>
          <t>Andrew Fowler:</t>
        </r>
        <r>
          <rPr>
            <sz val="9"/>
            <color indexed="81"/>
            <rFont val="Calibri"/>
            <family val="2"/>
          </rPr>
          <t xml:space="preserve">
1.504 mg/kg after removing 0.6 water</t>
        </r>
      </text>
    </comment>
    <comment ref="AE186" authorId="0">
      <text>
        <r>
          <rPr>
            <b/>
            <sz val="9"/>
            <color indexed="81"/>
            <rFont val="Calibri"/>
            <family val="2"/>
          </rPr>
          <t>Andrew Fowler:</t>
        </r>
        <r>
          <rPr>
            <sz val="9"/>
            <color indexed="81"/>
            <rFont val="Calibri"/>
            <family val="2"/>
          </rPr>
          <t xml:space="preserve">
becomes 103.4 afterdiluting by 0.6</t>
        </r>
      </text>
    </comment>
  </commentList>
</comments>
</file>

<file path=xl/sharedStrings.xml><?xml version="1.0" encoding="utf-8"?>
<sst xmlns="http://schemas.openxmlformats.org/spreadsheetml/2006/main" count="4870" uniqueCount="494">
  <si>
    <t>Lake City Area (Hwy 18 to Fandango Pass)</t>
  </si>
  <si>
    <t>Hot Spring</t>
  </si>
  <si>
    <t>Phipps #2</t>
  </si>
  <si>
    <t>Hot well</t>
  </si>
  <si>
    <t>ppm</t>
  </si>
  <si>
    <t>Name</t>
  </si>
  <si>
    <t>Aribitrary Area Designation</t>
  </si>
  <si>
    <t>Well Use</t>
  </si>
  <si>
    <t>Construction and Remarks</t>
  </si>
  <si>
    <t>Depth (feet)</t>
  </si>
  <si>
    <t>Flow Rate (l/min)</t>
  </si>
  <si>
    <t>Lat</t>
  </si>
  <si>
    <t>Long</t>
  </si>
  <si>
    <t>Sample</t>
  </si>
  <si>
    <t>Charge Balance</t>
  </si>
  <si>
    <t>Temp (°F)</t>
  </si>
  <si>
    <t>Temp (°C)</t>
  </si>
  <si>
    <t>Sample Date</t>
  </si>
  <si>
    <t>pH  (Field)    (Bold if field/lab unknown)</t>
  </si>
  <si>
    <t>pH (Lab)</t>
  </si>
  <si>
    <t>TDS</t>
  </si>
  <si>
    <t>EC   (milli-S)</t>
  </si>
  <si>
    <t>Units</t>
  </si>
  <si>
    <r>
      <t>SiO</t>
    </r>
    <r>
      <rPr>
        <b/>
        <vertAlign val="subscript"/>
        <sz val="12"/>
        <color theme="1"/>
        <rFont val="Calibri"/>
        <family val="2"/>
        <scheme val="minor"/>
      </rPr>
      <t>2</t>
    </r>
  </si>
  <si>
    <t>Na</t>
  </si>
  <si>
    <t>K</t>
  </si>
  <si>
    <t>Ca</t>
  </si>
  <si>
    <t>Mg</t>
  </si>
  <si>
    <t>B</t>
  </si>
  <si>
    <r>
      <t>as H</t>
    </r>
    <r>
      <rPr>
        <b/>
        <vertAlign val="subscript"/>
        <sz val="12"/>
        <color theme="1"/>
        <rFont val="Calibri"/>
        <family val="2"/>
        <scheme val="minor"/>
      </rPr>
      <t>3</t>
    </r>
    <r>
      <rPr>
        <b/>
        <sz val="12"/>
        <color theme="1"/>
        <rFont val="Calibri"/>
        <family val="2"/>
        <scheme val="minor"/>
      </rPr>
      <t>BO</t>
    </r>
    <r>
      <rPr>
        <b/>
        <vertAlign val="subscript"/>
        <sz val="12"/>
        <color theme="1"/>
        <rFont val="Calibri"/>
        <family val="2"/>
        <scheme val="minor"/>
      </rPr>
      <t>3</t>
    </r>
  </si>
  <si>
    <t>Li</t>
  </si>
  <si>
    <r>
      <t>CaCO</t>
    </r>
    <r>
      <rPr>
        <b/>
        <vertAlign val="subscript"/>
        <sz val="12"/>
        <color theme="1"/>
        <rFont val="Calibri"/>
        <family val="2"/>
        <scheme val="minor"/>
      </rPr>
      <t>3</t>
    </r>
  </si>
  <si>
    <r>
      <t>HCO</t>
    </r>
    <r>
      <rPr>
        <b/>
        <vertAlign val="subscript"/>
        <sz val="12"/>
        <color theme="1"/>
        <rFont val="Calibri"/>
        <family val="2"/>
        <scheme val="minor"/>
      </rPr>
      <t>3</t>
    </r>
  </si>
  <si>
    <r>
      <t>CO</t>
    </r>
    <r>
      <rPr>
        <b/>
        <vertAlign val="subscript"/>
        <sz val="12"/>
        <color theme="1"/>
        <rFont val="Calibri"/>
        <family val="2"/>
        <scheme val="minor"/>
      </rPr>
      <t>3</t>
    </r>
  </si>
  <si>
    <r>
      <t>SO</t>
    </r>
    <r>
      <rPr>
        <b/>
        <vertAlign val="subscript"/>
        <sz val="12"/>
        <color theme="1"/>
        <rFont val="Calibri"/>
        <family val="2"/>
        <scheme val="minor"/>
      </rPr>
      <t>4</t>
    </r>
  </si>
  <si>
    <t>Cl</t>
  </si>
  <si>
    <t>F</t>
  </si>
  <si>
    <r>
      <t>NO</t>
    </r>
    <r>
      <rPr>
        <b/>
        <vertAlign val="subscript"/>
        <sz val="12"/>
        <color theme="1"/>
        <rFont val="Calibri"/>
        <family val="2"/>
        <scheme val="minor"/>
      </rPr>
      <t>3</t>
    </r>
  </si>
  <si>
    <t>Other Analytical</t>
  </si>
  <si>
    <t>Source</t>
  </si>
  <si>
    <t>M-1 (Unnamed well N of Lake City)</t>
  </si>
  <si>
    <t>Hot well west of Fort Bidwell</t>
  </si>
  <si>
    <t>Fort Bidwell Area (North of Fandango Pass)</t>
  </si>
  <si>
    <t>Artesian Hot Well</t>
  </si>
  <si>
    <t>46N/16E-07F01</t>
  </si>
  <si>
    <t>mg/l</t>
  </si>
  <si>
    <t>CADWR, 1986</t>
  </si>
  <si>
    <t>Unnamed well E of Fandango Pass</t>
  </si>
  <si>
    <t>46N/16E-31R01</t>
  </si>
  <si>
    <t>Unnamed spring N of Fort Bidwell</t>
  </si>
  <si>
    <t>Main Springs on Bidwell Creek</t>
  </si>
  <si>
    <t>mg/kg</t>
  </si>
  <si>
    <t>Waring 1915</t>
  </si>
  <si>
    <t>Well 46N/16E-31R01 (Unnamed well E of Fandango Pass)</t>
  </si>
  <si>
    <t>As=0.02</t>
  </si>
  <si>
    <t>CADWR, 1986; GEOTHERM database - Bliss 1983</t>
  </si>
  <si>
    <t>SVF23 Spring (Unnamed spring N of Fort Bidwell)</t>
  </si>
  <si>
    <t>Duffield and Fournier, 1974; GEOTHERM database - Bliss 1983</t>
  </si>
  <si>
    <t>Unnamed Well</t>
  </si>
  <si>
    <t>Hot Well</t>
  </si>
  <si>
    <t>Unnamed well (Fort Bidwell Indian Reservation)</t>
  </si>
  <si>
    <t>Rb=0.01</t>
  </si>
  <si>
    <t>Reed, 1975; GEOTHERM database - Bliss 1983; Eliot Allen Associates et al., 1986</t>
  </si>
  <si>
    <t>Fort Bidwell Hydro Energy Corp. Well</t>
  </si>
  <si>
    <t>Fe=0.27</t>
  </si>
  <si>
    <t>Eliot Allen Associates et al., 1986</t>
  </si>
  <si>
    <t>FB-1</t>
  </si>
  <si>
    <t>FB-1 (well)</t>
  </si>
  <si>
    <t>Barker et al., 2005</t>
  </si>
  <si>
    <t>FB-2</t>
  </si>
  <si>
    <t>FB-2 (well)</t>
  </si>
  <si>
    <t>FB-3</t>
  </si>
  <si>
    <t>FB-3 (well)</t>
  </si>
  <si>
    <t>FB-1?</t>
  </si>
  <si>
    <t>SVF 24 Well</t>
  </si>
  <si>
    <t>44N-15E-24B01</t>
  </si>
  <si>
    <t>Unnamed Cedarville well</t>
  </si>
  <si>
    <t>Irrigation</t>
  </si>
  <si>
    <t>44N/16E-06E02</t>
  </si>
  <si>
    <t>Hot well between Lake City and Fort Bidwell</t>
  </si>
  <si>
    <t>Stock</t>
  </si>
  <si>
    <t>45N/16E-17M01</t>
  </si>
  <si>
    <t>Eagleville Area (South of State Highway 38)</t>
  </si>
  <si>
    <t>38N/17E-10N01</t>
  </si>
  <si>
    <t>Menlo Baths (Adjacent 1)</t>
  </si>
  <si>
    <t>Domestic</t>
  </si>
  <si>
    <t>39N/17E-07A01</t>
  </si>
  <si>
    <t>Menlo Baths (Adjacent 2)</t>
  </si>
  <si>
    <t>39N/17E-07A02</t>
  </si>
  <si>
    <t>Menlo Baths</t>
  </si>
  <si>
    <t>39N/17E-07A03</t>
  </si>
  <si>
    <t>Squaw Baths</t>
  </si>
  <si>
    <t>39N/17E-29C02</t>
  </si>
  <si>
    <t>Unnamed Spring Close to Squaw</t>
  </si>
  <si>
    <t>39N/17E-29G01</t>
  </si>
  <si>
    <t>Unnamed spring SE Squaw Bath</t>
  </si>
  <si>
    <t>No Use</t>
  </si>
  <si>
    <t>39N/17E-33D01</t>
  </si>
  <si>
    <t>39N/17E-33D04</t>
  </si>
  <si>
    <t>40N/16E-36R02</t>
  </si>
  <si>
    <t>Menlo Baths Hot Springs</t>
  </si>
  <si>
    <t>Ba=1.6; Fe (total)=0.03; Sr=95; U=0.0001</t>
  </si>
  <si>
    <t>GEOTHERM database - Bliss 1983</t>
  </si>
  <si>
    <t>Unnamed spring SE of Squaw Bath</t>
  </si>
  <si>
    <t>39N/17E-33D04 (Unnamed spring SE of Squaw Bath)</t>
  </si>
  <si>
    <t>Fe (total)=0.03;</t>
  </si>
  <si>
    <t>Fe=0.08</t>
  </si>
  <si>
    <t>GEOTHERM database - Bliss 1983; Reed 1975; Eliot Allen Associates et al., 1986</t>
  </si>
  <si>
    <t>SVF 1 Menlo Baths Hot Spring</t>
  </si>
  <si>
    <t>Unnamed spring near Squaw Bath</t>
  </si>
  <si>
    <t>SVF 2 Unnamed Spring near Squaw Baths  Hot Spring</t>
  </si>
  <si>
    <t>Well 44N/16E-6E02 (Unnamed Cedarville well)</t>
  </si>
  <si>
    <t>As=0.02; Fe (total)=0.03</t>
  </si>
  <si>
    <t>Unnamed well north of Lake City</t>
  </si>
  <si>
    <t>Unnamed spring (Lake City Mud Volcano)</t>
  </si>
  <si>
    <r>
      <t>Al=0.16; As=0.35; Br=0.7; Fe (total)=0.19; I=0.1; Mn=0.01; NH</t>
    </r>
    <r>
      <rPr>
        <vertAlign val="subscript"/>
        <sz val="12"/>
        <color rgb="FFFF0000"/>
        <rFont val="Calibri"/>
        <family val="2"/>
        <scheme val="minor"/>
      </rPr>
      <t>4</t>
    </r>
    <r>
      <rPr>
        <sz val="12"/>
        <color rgb="FFFF0000"/>
        <rFont val="Calibri"/>
        <family val="2"/>
        <scheme val="minor"/>
      </rPr>
      <t>=0.5; PO</t>
    </r>
    <r>
      <rPr>
        <vertAlign val="subscript"/>
        <sz val="12"/>
        <color rgb="FFFF0000"/>
        <rFont val="Calibri"/>
        <family val="2"/>
        <scheme val="minor"/>
      </rPr>
      <t>4</t>
    </r>
    <r>
      <rPr>
        <sz val="12"/>
        <color rgb="FFFF0000"/>
        <rFont val="Calibri"/>
        <family val="2"/>
        <scheme val="minor"/>
      </rPr>
      <t xml:space="preserve">=0.34; Sr=1.5; </t>
    </r>
  </si>
  <si>
    <t>Location Approxmate</t>
  </si>
  <si>
    <t>Lake City (Parman) Hot Springs</t>
  </si>
  <si>
    <t>Rb=0.08</t>
  </si>
  <si>
    <t>SVF 9 Unnamed Spring (mud volcano area)</t>
  </si>
  <si>
    <t>SVF 10 Spring (mud volcano area)</t>
  </si>
  <si>
    <t>Duffield and Fournier, 1974</t>
  </si>
  <si>
    <t>LCGC #1 (Spring outflow to lake)</t>
  </si>
  <si>
    <t>LCGC-2 (Boiling spring)</t>
  </si>
  <si>
    <t>LCGC-3 (Seep)</t>
  </si>
  <si>
    <t>LCGC-5 (Spring outflow to lake - dirty)</t>
  </si>
  <si>
    <t>LCGC-6 (pool)</t>
  </si>
  <si>
    <t>LCGC-7 (Cowbone)</t>
  </si>
  <si>
    <t>LCGC-12 (Hot well)</t>
  </si>
  <si>
    <t>Phipps-2 (Magma Energy exploration well</t>
  </si>
  <si>
    <t>Phipps #2 (Top of flow line)</t>
  </si>
  <si>
    <t>Phipps #2 (Bottom of flow line)</t>
  </si>
  <si>
    <t>Phipps #2 (Weir Box)</t>
  </si>
  <si>
    <t>Lake City Cold Waters</t>
  </si>
  <si>
    <t>LCGC10 (Powley Creek)</t>
  </si>
  <si>
    <t>Surprise Valley Resort</t>
  </si>
  <si>
    <t>Surprise Valley Resort Area (East Side of Valley)</t>
  </si>
  <si>
    <t>42N/17E-L01</t>
  </si>
  <si>
    <t>Baths</t>
  </si>
  <si>
    <t>42N/17E-06P</t>
  </si>
  <si>
    <t>42N/17E-06P01</t>
  </si>
  <si>
    <t>Leonard Hot Springs (West)</t>
  </si>
  <si>
    <t>43N/16E-13B01</t>
  </si>
  <si>
    <t>Leonard Hot Springs (East)</t>
  </si>
  <si>
    <t>43N/17E-18D01</t>
  </si>
  <si>
    <t>Seyferth (Chicken) Hot Spring</t>
  </si>
  <si>
    <t>43N/16E-12D01</t>
  </si>
  <si>
    <t>Between Seyferth and Boyd</t>
  </si>
  <si>
    <t>Windmill Hot Well</t>
  </si>
  <si>
    <t>44N/16E-13H01</t>
  </si>
  <si>
    <t>Adjacent to Boyd</t>
  </si>
  <si>
    <t>45N/16E-25K01</t>
  </si>
  <si>
    <t>Boyd Warm Springs</t>
  </si>
  <si>
    <t>45N/17E-31E01</t>
  </si>
  <si>
    <t>Seyferth Hot Springs</t>
  </si>
  <si>
    <t>Mn=0.01; Rb=0.04</t>
  </si>
  <si>
    <t>Reed, 1975; GEOTHERM database - Bliss 1983; Nehrig and Mariner, 1979; Mariner et al 1992; Eliot Allen Associates et al., 1986</t>
  </si>
  <si>
    <t>SVF 29 Seyferth Spring</t>
  </si>
  <si>
    <t>LCGC-17 (Seyferth HS)</t>
  </si>
  <si>
    <t> 7.82</t>
  </si>
  <si>
    <t>Mn=0.09; Rb=0.03</t>
  </si>
  <si>
    <t>GEOTHERM database - Bliss 1983; Reed 1975: Eliot Allen Associates et al., 1986</t>
  </si>
  <si>
    <t>SVF 31 Leonard Spring</t>
  </si>
  <si>
    <t>SVF 30 Leonard Spring</t>
  </si>
  <si>
    <t>SVF 32 Leonard Spring</t>
  </si>
  <si>
    <t>Surprise Valley Hot Springs</t>
  </si>
  <si>
    <t>Cedarville Area (Spring)</t>
  </si>
  <si>
    <t>Surprise Valley Mineral Well (Surprise Valley HS)</t>
  </si>
  <si>
    <t>Fe=0.03; Rb=0.03; Zn=0.014</t>
  </si>
  <si>
    <t>GEOTHERM database - Bliss 1983; Reed, 1975; Nehrig and Mariner, 1979; Mariner et al., 1992; Eliot Allen Associates et al., 1986</t>
  </si>
  <si>
    <t>SVF 4 Mineral Well (Surprise Valley HS)</t>
  </si>
  <si>
    <t>SVF 5 Benmac Hot Spring</t>
  </si>
  <si>
    <t>SVF 6 Hotel Hot Spring</t>
  </si>
  <si>
    <t>SVF 7 Spring (Surprise Valley HS)</t>
  </si>
  <si>
    <t>LCGC-18 (Surprise Valley HS)</t>
  </si>
  <si>
    <t>Goose Lake</t>
  </si>
  <si>
    <t>Alkali Lake</t>
  </si>
  <si>
    <t>CA-RWQCB, 1990</t>
  </si>
  <si>
    <t>Middle Alkali Lake</t>
  </si>
  <si>
    <t>Costa et al, 2008</t>
  </si>
  <si>
    <t>Cedarville Area (State Hwy 38 to 18), West side of Valley</t>
  </si>
  <si>
    <t>Artesian</t>
  </si>
  <si>
    <t>40N/17E-18N01</t>
  </si>
  <si>
    <t>40N/17E-19D03</t>
  </si>
  <si>
    <t>40N/17E-20C01</t>
  </si>
  <si>
    <t>35N/12E-20B01</t>
  </si>
  <si>
    <t>4" Cased Depth</t>
  </si>
  <si>
    <t>40N/16E-11C01</t>
  </si>
  <si>
    <t>40N/16E-11G01</t>
  </si>
  <si>
    <t>14" Cased Depth</t>
  </si>
  <si>
    <t>40N/16E-11J02</t>
  </si>
  <si>
    <t>16" Cased Depth</t>
  </si>
  <si>
    <t>40N/16E-13G01</t>
  </si>
  <si>
    <t>12" Cased Depth</t>
  </si>
  <si>
    <t>40N/16E-13J01</t>
  </si>
  <si>
    <t>40N/16E-13M01</t>
  </si>
  <si>
    <t>40N/16E-13R01</t>
  </si>
  <si>
    <t>40N/16E-13R02</t>
  </si>
  <si>
    <t>Cased to 400'</t>
  </si>
  <si>
    <t>40N/16E-14K01</t>
  </si>
  <si>
    <t>40N/16E-23B01</t>
  </si>
  <si>
    <t>40N/16E-24C01</t>
  </si>
  <si>
    <t>40N/16E-25R01</t>
  </si>
  <si>
    <t>4" Casing</t>
  </si>
  <si>
    <t>41N/16E-04G01</t>
  </si>
  <si>
    <t>41N/16E-04K01</t>
  </si>
  <si>
    <t>41N/16E-04P01</t>
  </si>
  <si>
    <t>41N/16E-09A02</t>
  </si>
  <si>
    <t>8" Cased Depth</t>
  </si>
  <si>
    <t>41N/16E-10A01</t>
  </si>
  <si>
    <t>Cased Depth</t>
  </si>
  <si>
    <t>41N/16E-10B01</t>
  </si>
  <si>
    <t>41N/16E-10E02</t>
  </si>
  <si>
    <t>41N/16E-11J02</t>
  </si>
  <si>
    <t>41N/16E-12E01</t>
  </si>
  <si>
    <t>41N/16E-13N01</t>
  </si>
  <si>
    <t>41N/16E-14M01</t>
  </si>
  <si>
    <t>41N/16E-23J01</t>
  </si>
  <si>
    <t>6" Casing</t>
  </si>
  <si>
    <t>41N/16E-23P01</t>
  </si>
  <si>
    <t>Cockrel house Well</t>
  </si>
  <si>
    <t>41N/16E-24K01</t>
  </si>
  <si>
    <t>41N/16E-25C01</t>
  </si>
  <si>
    <t>41N/16E-25C03</t>
  </si>
  <si>
    <t>41N/16E-27D01</t>
  </si>
  <si>
    <t>6" Cased to 70'</t>
  </si>
  <si>
    <t>41N/16E-34H01</t>
  </si>
  <si>
    <t>41N/16E-35D01</t>
  </si>
  <si>
    <t>41N/16E-35D02</t>
  </si>
  <si>
    <t>41N/16E-35F01</t>
  </si>
  <si>
    <t>Domestic/Stock</t>
  </si>
  <si>
    <t>3" Casing</t>
  </si>
  <si>
    <t>41N/16E-35K01</t>
  </si>
  <si>
    <t>14" Casing</t>
  </si>
  <si>
    <t>41N/16E-35M01</t>
  </si>
  <si>
    <t>42N/16E-03P01</t>
  </si>
  <si>
    <t>42N/16E-04G01</t>
  </si>
  <si>
    <t>42N/16E-04K01</t>
  </si>
  <si>
    <t>42N/16E-04N05</t>
  </si>
  <si>
    <t>42N/16E-04P01</t>
  </si>
  <si>
    <t>42N/16E-05B01</t>
  </si>
  <si>
    <t>42N/16E-05F01</t>
  </si>
  <si>
    <t>42N/16E-05G01</t>
  </si>
  <si>
    <t>42N/16E-05K01</t>
  </si>
  <si>
    <t>Industrial</t>
  </si>
  <si>
    <t>6" Cased Depth</t>
  </si>
  <si>
    <t>42N/16E-06L02</t>
  </si>
  <si>
    <t>42N/16E-06R01</t>
  </si>
  <si>
    <t>Domestic/Industrial</t>
  </si>
  <si>
    <t>42N/16E-06R02</t>
  </si>
  <si>
    <t>Domestic/Irrigation</t>
  </si>
  <si>
    <t>10" Cased Depth</t>
  </si>
  <si>
    <t>42N/16E-08E01</t>
  </si>
  <si>
    <t>Cased from 7' to 65'</t>
  </si>
  <si>
    <t>42N/16E-08F01</t>
  </si>
  <si>
    <t>42N/16E-08M01</t>
  </si>
  <si>
    <t>14" Cased to 197'</t>
  </si>
  <si>
    <t>42N/16E-08M02</t>
  </si>
  <si>
    <t>42N/16E-09R01</t>
  </si>
  <si>
    <t>42N/16E-10P01</t>
  </si>
  <si>
    <t>42N/16E10P02</t>
  </si>
  <si>
    <t>8" Casing</t>
  </si>
  <si>
    <t>42N/16E-16Q01</t>
  </si>
  <si>
    <t>12" Casing</t>
  </si>
  <si>
    <t>42N/16E-17B01</t>
  </si>
  <si>
    <t>42N/17E-17G01</t>
  </si>
  <si>
    <t>42N/16E-17J01</t>
  </si>
  <si>
    <t>42N/16E-18J01</t>
  </si>
  <si>
    <t>42N/16E-19J01</t>
  </si>
  <si>
    <t>42N/16E-20C01</t>
  </si>
  <si>
    <t>42N/16E-21D02</t>
  </si>
  <si>
    <t>42N/16E-21L01</t>
  </si>
  <si>
    <t>42N/16E-28M01</t>
  </si>
  <si>
    <t>42N/16E-28M02</t>
  </si>
  <si>
    <t>42N/16E-29B02</t>
  </si>
  <si>
    <t>42N/16E-29G01</t>
  </si>
  <si>
    <t>42N/16E-29G02</t>
  </si>
  <si>
    <t>42N/16E-29H01</t>
  </si>
  <si>
    <t>42N/16E-29L01</t>
  </si>
  <si>
    <t>42N/16E-33B02</t>
  </si>
  <si>
    <t>42N/16E-33J01</t>
  </si>
  <si>
    <t>42N/16E-33M03</t>
  </si>
  <si>
    <t>42N/16E-34F01</t>
  </si>
  <si>
    <t>42N/16E-34P01</t>
  </si>
  <si>
    <t>43N/16E-16L01</t>
  </si>
  <si>
    <t>43N/16E-18E01</t>
  </si>
  <si>
    <t>43N/16E-18F01</t>
  </si>
  <si>
    <t>Hutchen Well</t>
  </si>
  <si>
    <t>43N/16E-20B01</t>
  </si>
  <si>
    <t>43N/16E-21R01</t>
  </si>
  <si>
    <t>43N/16E-22N01</t>
  </si>
  <si>
    <t>43N/16E-27N01</t>
  </si>
  <si>
    <t>43N/16E-27N02</t>
  </si>
  <si>
    <t>43N/16E-28N01</t>
  </si>
  <si>
    <t>43N/16E-29C01</t>
  </si>
  <si>
    <t>43N/16E-29J01</t>
  </si>
  <si>
    <t>43N/16E-29L01</t>
  </si>
  <si>
    <t>43N/16E-32K01</t>
  </si>
  <si>
    <t>43N/16E-33K02</t>
  </si>
  <si>
    <t>43N/16E-33M03</t>
  </si>
  <si>
    <t>43N/16E-33N02</t>
  </si>
  <si>
    <t>43N/16E-34P01</t>
  </si>
  <si>
    <t>Cased 100'</t>
  </si>
  <si>
    <t>38N/17E-03N01</t>
  </si>
  <si>
    <t>3" Casing to 100'</t>
  </si>
  <si>
    <t>38N/17E-10D01</t>
  </si>
  <si>
    <t>3' by 3' hand dug</t>
  </si>
  <si>
    <t>38N/17E-10P01</t>
  </si>
  <si>
    <t>38N/17E-14B01</t>
  </si>
  <si>
    <t>Stock/Irrigation</t>
  </si>
  <si>
    <t>39N/17E-05D01</t>
  </si>
  <si>
    <t>Cold Spring</t>
  </si>
  <si>
    <t>39N/17E-08P01</t>
  </si>
  <si>
    <t>Spring</t>
  </si>
  <si>
    <t>39N/17E-29C01</t>
  </si>
  <si>
    <t>39N/17E-29G</t>
  </si>
  <si>
    <t>Cased to 40'</t>
  </si>
  <si>
    <t>40N/16E-24N01</t>
  </si>
  <si>
    <t>40N/16E-25F02</t>
  </si>
  <si>
    <t>40N/16E-25P01</t>
  </si>
  <si>
    <t>Cased to 30'</t>
  </si>
  <si>
    <t>40N/16E-25R02</t>
  </si>
  <si>
    <t>40N/16E-36F01</t>
  </si>
  <si>
    <t>40N/16E-36G01</t>
  </si>
  <si>
    <t>40N/16E-36G02</t>
  </si>
  <si>
    <t>40N/17E-30H01</t>
  </si>
  <si>
    <t>40N/17E-30P03</t>
  </si>
  <si>
    <t>40N/17E-30R01</t>
  </si>
  <si>
    <t>40N/17E-31M01</t>
  </si>
  <si>
    <t>40N/17E-31P01</t>
  </si>
  <si>
    <t>40N/17E-32E01</t>
  </si>
  <si>
    <t>Eagleville Cold Waters</t>
  </si>
  <si>
    <t>SVF 3 Spring</t>
  </si>
  <si>
    <t>SVF 26 Domestic water well</t>
  </si>
  <si>
    <t>cold</t>
  </si>
  <si>
    <t>SVF 27 Irrigation well</t>
  </si>
  <si>
    <t>SVF 28 Artesian livestock well</t>
  </si>
  <si>
    <t>46N/16E-02Q01</t>
  </si>
  <si>
    <t>46N/16E-01N01</t>
  </si>
  <si>
    <t>46N/16E-03B01</t>
  </si>
  <si>
    <t>46N/16E-03M01</t>
  </si>
  <si>
    <t>10" Casing</t>
  </si>
  <si>
    <t>46N/16E-04K01</t>
  </si>
  <si>
    <t>8" Cased to 177'</t>
  </si>
  <si>
    <t>46N/16E-08R02</t>
  </si>
  <si>
    <t>46N/16E-08R03</t>
  </si>
  <si>
    <t>46N/16E-09N01</t>
  </si>
  <si>
    <t>46N/16E-12F01</t>
  </si>
  <si>
    <t>46N/16E-13C01</t>
  </si>
  <si>
    <t>46N/16E-14K01</t>
  </si>
  <si>
    <t>Irrigation/Stock</t>
  </si>
  <si>
    <t>46N/16E-14R01</t>
  </si>
  <si>
    <t>46N/16E-15B01</t>
  </si>
  <si>
    <t>46N/16E-16B01</t>
  </si>
  <si>
    <t>46N/16E-16M01</t>
  </si>
  <si>
    <t>46N/16E-17A01</t>
  </si>
  <si>
    <t>46N/16E-20B01</t>
  </si>
  <si>
    <t>46N/16E-21B01</t>
  </si>
  <si>
    <t>46N/16E-21B06</t>
  </si>
  <si>
    <t>46N/16E-23B01</t>
  </si>
  <si>
    <t>None</t>
  </si>
  <si>
    <t>46N/16E-24D01</t>
  </si>
  <si>
    <t>46N/16E-25R02</t>
  </si>
  <si>
    <t>46N/16E-29E01</t>
  </si>
  <si>
    <t>46N/16E-30K01</t>
  </si>
  <si>
    <t>46N/16E-32E01</t>
  </si>
  <si>
    <t>Fort Bidwell Cold Waters</t>
  </si>
  <si>
    <t>SVF 19 Domestic water supply well</t>
  </si>
  <si>
    <t>SVF 20 Artesian livestock well</t>
  </si>
  <si>
    <t>SVF 21 Artesian livestock well</t>
  </si>
  <si>
    <t>SVF 22 Artesian irrigation well</t>
  </si>
  <si>
    <t>SVF 25 Domestic water supply well</t>
  </si>
  <si>
    <t>Cold</t>
  </si>
  <si>
    <t>43N/16E-08G01</t>
  </si>
  <si>
    <t>43N/16E-05L01</t>
  </si>
  <si>
    <t>43N/16E-05M01</t>
  </si>
  <si>
    <t>43N/16E-05N01</t>
  </si>
  <si>
    <t>43N/16E-06R01</t>
  </si>
  <si>
    <t>43N/16E-06R02</t>
  </si>
  <si>
    <t>43N/16E-08D01</t>
  </si>
  <si>
    <t>43N/16E-08E01</t>
  </si>
  <si>
    <t>44N/15E-25D01</t>
  </si>
  <si>
    <t>44N/15E-36B02</t>
  </si>
  <si>
    <t>44N/15E-36D01</t>
  </si>
  <si>
    <t>6" Cased to 86'</t>
  </si>
  <si>
    <t>44N/15E-36F02</t>
  </si>
  <si>
    <t>44N/16E-06E01</t>
  </si>
  <si>
    <t>16" Cased to 900'</t>
  </si>
  <si>
    <t>44N/16E-29N01</t>
  </si>
  <si>
    <t>44N/16E-30M01</t>
  </si>
  <si>
    <t>44N/16E-31B01</t>
  </si>
  <si>
    <t>44N/16E-31C01</t>
  </si>
  <si>
    <t>44N/16E-32H01</t>
  </si>
  <si>
    <t>44N/16E-32N01</t>
  </si>
  <si>
    <t>Owner has copy of well log</t>
  </si>
  <si>
    <t>44N/16E-32Q01</t>
  </si>
  <si>
    <t>45N/16E-17D01</t>
  </si>
  <si>
    <t>45N/16E-19J01</t>
  </si>
  <si>
    <t>45N/16E-19Q01</t>
  </si>
  <si>
    <t>45N/16E-30F01</t>
  </si>
  <si>
    <t>LCGC-20 (County Road Weir)</t>
  </si>
  <si>
    <t>LCGC8 (Irrigation well)</t>
  </si>
  <si>
    <t>LCGC9 (Irrigation well)</t>
  </si>
  <si>
    <t>LCGC11 (Cockrel House Well)</t>
  </si>
  <si>
    <t>LCGC13 (Irrigation well)</t>
  </si>
  <si>
    <t>LCGC14 (Dean's house well)</t>
  </si>
  <si>
    <t>LCGC15 (Wilkenson Creek)</t>
  </si>
  <si>
    <t>LCGC19 (Cold brown well)</t>
  </si>
  <si>
    <t>SVF 11 Domestic water well (mud volcano area)</t>
  </si>
  <si>
    <t>SVF 12 Domestic water well (mud volcano area)</t>
  </si>
  <si>
    <t>SVF 13 Domestic water well (mud volcano area)</t>
  </si>
  <si>
    <t>SVF 14 Domestic water well (mud volcano area)</t>
  </si>
  <si>
    <t>SVF 15 Domestic water well (mud volcano area)</t>
  </si>
  <si>
    <t>SVF 16 Domestic water well (mud volcano area)</t>
  </si>
  <si>
    <t>SVF 17 Domestic water well (mud volcano area)</t>
  </si>
  <si>
    <t>SVF 18 Domestic water well (mud volcano area)</t>
  </si>
  <si>
    <t>43N/16E-04H01</t>
  </si>
  <si>
    <t>42N/17E-06A01</t>
  </si>
  <si>
    <t>42N/17E-02N01</t>
  </si>
  <si>
    <t>42N/17E-10H01</t>
  </si>
  <si>
    <t>43N/17E-31R01</t>
  </si>
  <si>
    <t>Windmill</t>
  </si>
  <si>
    <t>43N/17E-34F01</t>
  </si>
  <si>
    <t>43N/17E-21J01</t>
  </si>
  <si>
    <t>43N/17E-21L01</t>
  </si>
  <si>
    <t>43N/17E-20P01</t>
  </si>
  <si>
    <t>43N/17E-20M01</t>
  </si>
  <si>
    <t>43N/17E-20D01</t>
  </si>
  <si>
    <t>43N/17E-17N01</t>
  </si>
  <si>
    <t>44N/16E-25F01</t>
  </si>
  <si>
    <t>Leonard Springs Cold Waters</t>
  </si>
  <si>
    <t>SVF 33 Well with wind powered pump</t>
  </si>
  <si>
    <t>Surprise Valley Cold Waters</t>
  </si>
  <si>
    <t>SVF 8 Domestic water supply for hotel</t>
  </si>
  <si>
    <t>Reconstructed Phipps-2</t>
  </si>
  <si>
    <t>Fort Bidwell Cold Wells</t>
  </si>
  <si>
    <t>Eagleville Cold Wells</t>
  </si>
  <si>
    <t>Lake City Cold Wells</t>
  </si>
  <si>
    <t>East Side Cold Wells</t>
  </si>
  <si>
    <t>Cedarville Cold Wells</t>
  </si>
  <si>
    <t>East Side Hot Springs</t>
  </si>
  <si>
    <t>Lake City Hot Springs</t>
  </si>
  <si>
    <t>Fort Bidwell Hot Springs</t>
  </si>
  <si>
    <t>Eagleville Hot Springs</t>
  </si>
  <si>
    <t>Na/K</t>
  </si>
  <si>
    <t>Lower Alkali Lake</t>
  </si>
  <si>
    <t>Alkali Lake (SV California)</t>
  </si>
  <si>
    <t>mgkg</t>
  </si>
  <si>
    <t>Molecular Weight</t>
  </si>
  <si>
    <t>Charge (absolute)</t>
  </si>
  <si>
    <t>Middle Alkali Lake (CARWQCB)</t>
  </si>
  <si>
    <t>Middle Alkali Lake (Costa et al., 2008 #1)</t>
  </si>
  <si>
    <t>Middle Alkali Lake (Costa et al., 2008 #2)</t>
  </si>
  <si>
    <t>Na/Ca (meq/L)</t>
  </si>
  <si>
    <t>Middle Alkali Lake (Livingstone, 1963)</t>
  </si>
  <si>
    <t>Lower Alkali Lake (Livingstone, 1963)</t>
  </si>
  <si>
    <t>Quartz case</t>
  </si>
  <si>
    <t>month</t>
  </si>
  <si>
    <t>As</t>
  </si>
  <si>
    <t>n/a</t>
  </si>
  <si>
    <t>6.41 at 228C</t>
  </si>
  <si>
    <t>Duffield, W.A., Fournier, R.O., 1974. Reconnaissance Study of the Geothermal Resources of Modoc County, California. USGS Open File Report 74-1024.</t>
  </si>
  <si>
    <t>Reed, M.J., 1975. Chemistry of thermal water in selected geothermal areas of California. California Division of Oil and Gas, Publication No. TR15, 35.</t>
  </si>
  <si>
    <t>Sladek, C., Arehart, G. B., and Benoit, W. R., 2004, Geochemistry of the Lake City Geothermal System, California, USA: Geothermal Resources Council Transactions, v. 28, no. 363-368.</t>
  </si>
  <si>
    <t>Bliss, J.D. and A. Rapport, 1983.  Geotherm: the U.S. geological survey geothermal information system  Computers &amp; Geosciences 9 (1), 35–39.</t>
  </si>
  <si>
    <t>Barker, B., Kennedy, M., Hoversten, M., van Soest, M. C., &amp; Williams, K. (2005). Geothermal exploration at Fort Bidwell, California. Proceedings of the Thirtieth Workshop on Geothermal Reservoir Engineering. Stanford University, California, January 31 - February 2, 2005.</t>
  </si>
  <si>
    <t>Eliot Allen &amp; Associates (1986). Assessment of Geothermal Resources in Modoc County, California, Report, January 1986.</t>
  </si>
  <si>
    <t>Waring, G. A. (1915). Springs of California. USGS Water Supply Paper 338.</t>
  </si>
  <si>
    <t>Cantwell, C. A., and Fowler, A. P. G., 2014, Fluid geochemistry of the Surprise Valley geothermal system: Proceedings of the Thirty-Ninth Workshop on Geothermal Reservoir Engineering. Stanford University, California, February 24-26, 2014.</t>
  </si>
  <si>
    <t>Fowler, A., Cantwell, C., Spycher, N., Siler, D., Dobson, P., Kennedy, B.M., Zierenberg, R., 2015.  Integrated Geochemical Investigations of Surprise Valley Thermal Springs and Cold Well Waters.  PROCEEDINGS, Fourtieth Workshop on Geothermal Reservoir Engineering, Stanford University, Stanford, California, January 26-28, 2015. SGP-TR-204</t>
  </si>
  <si>
    <t>These data were compiled as part of the following studies:</t>
  </si>
  <si>
    <t>See tab "sources" for references</t>
  </si>
  <si>
    <t>Costa, K. C., Hallmark, J., Navarro, J. B., Hedlund, B. P., Moser, D. P., Labahn, S., and Soukup, D., 2008, Geomicrobiological Changes in Two Ephemeral Desert Playa Lakes in the Western United States: Geomicrobiology Journal, v. 25, no. 5, p. 250-259.</t>
  </si>
  <si>
    <t>CA-RWQCB, 1990, Water and sediment quality survey of selected inland saline lakes: California Regional Water Quality Control Board - Central Valley Region.</t>
  </si>
  <si>
    <t>Alkali Lake (SV California) (Eugster and Hardie, 1978)</t>
  </si>
  <si>
    <t>Eugster and Hardie 1978</t>
  </si>
  <si>
    <t xml:space="preserve">Eugster and Hardie, 1978. Saline Lakes.  In A. Lerman (Ed.), Lakes: Chemistry, Geology, Physics (pp. 237-293) New York: Springer-Verlag. </t>
  </si>
  <si>
    <t xml:space="preserve">Livingstone, D.A. 1963. Data of Geochemistry, Chapter G: Chemical Composition of
Rivers and Lakes.  US. Geol. Surv. Profess. Paper 440-G, 61. </t>
  </si>
  <si>
    <t>Livingstone 1963 (in Garrels and MacKenzie 1967)</t>
  </si>
  <si>
    <t>Garrels R. and MacKenzie F., 1967.  Origin of the Chemical Compositions of Some Springs and Lakes.  Chapter 10 in Equilibrium Concepts in Natural Water Systems; Stumm, W.; 
Advances in Chemistry; American Chemical Society: Washington, DC, 1967.</t>
  </si>
  <si>
    <t xml:space="preserve">Mariner, R.H., Presser, T.S., and W.C. Evans, 1993. Gothermometry and water-rock interaction in selected thermal systems in the Cascade Range and Modoc Plateau, Western United States.  Geothermics, 22 (1),1-15.
</t>
  </si>
  <si>
    <t>Nehring, N.L., and Mariner, R.H., 1979, Sulfate-Water Isotopic Equilibrium Temperatures for Thermal Springs and Wells of the Great Basin: Geothermal Resources Council Transactions, v. 3, p. 485-488.</t>
  </si>
  <si>
    <t>Compilation of water chemistry data from Surprise Valley, California</t>
  </si>
  <si>
    <t>CADWR, 1986.   By Clawson, R.F., Gibson, L.R., Beach, S.L..  Surprise Valley Ground Water Basin, Water Quality Study. California Department of Water Resources, Northern District, 180p.</t>
  </si>
  <si>
    <t>Sladek et al., 2004</t>
  </si>
  <si>
    <r>
      <t xml:space="preserve">Cold Waters in black font; </t>
    </r>
    <r>
      <rPr>
        <sz val="12"/>
        <color rgb="FFFF0000"/>
        <rFont val="Calibri"/>
        <family val="2"/>
        <scheme val="minor"/>
      </rPr>
      <t>Thermal waters in red font</t>
    </r>
  </si>
  <si>
    <t>atomic/molecular weight of species</t>
  </si>
  <si>
    <t>Reconstructed Phipps-2 using GeoT</t>
  </si>
  <si>
    <t>Quartz case (See Fowler et al., 2015)</t>
  </si>
  <si>
    <t>H+ (lab)</t>
  </si>
  <si>
    <t>H+ (field)</t>
  </si>
  <si>
    <t>mol/kgw</t>
  </si>
  <si>
    <t>meq/kgw</t>
  </si>
  <si>
    <t>Date:   April 2, 2015</t>
  </si>
</sst>
</file>

<file path=xl/styles.xml><?xml version="1.0" encoding="utf-8"?>
<styleSheet xmlns="http://schemas.openxmlformats.org/spreadsheetml/2006/main">
  <numFmts count="9">
    <numFmt numFmtId="164" formatCode="0.0"/>
    <numFmt numFmtId="165" formatCode="0.000000"/>
    <numFmt numFmtId="166" formatCode="mmm\-yyyy"/>
    <numFmt numFmtId="167" formatCode="0.000"/>
    <numFmt numFmtId="168" formatCode="0.00000"/>
    <numFmt numFmtId="169" formatCode="0.00000000"/>
    <numFmt numFmtId="170" formatCode="0.00000E+00"/>
    <numFmt numFmtId="171" formatCode="0.0000E+00"/>
    <numFmt numFmtId="172" formatCode="0.000E+00"/>
  </numFmts>
  <fonts count="36">
    <font>
      <sz val="10"/>
      <name val="Arial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vertAlign val="subscript"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indexed="81"/>
      <name val="Calibri"/>
      <family val="2"/>
    </font>
    <font>
      <sz val="9"/>
      <color indexed="81"/>
      <name val="Calibri"/>
      <family val="2"/>
    </font>
    <font>
      <i/>
      <sz val="12"/>
      <color rgb="FFFF0000"/>
      <name val="Calibri"/>
      <family val="2"/>
      <scheme val="minor"/>
    </font>
    <font>
      <vertAlign val="subscript"/>
      <sz val="12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FF6600"/>
      <name val="Calibri"/>
      <family val="2"/>
      <scheme val="minor"/>
    </font>
    <font>
      <sz val="12"/>
      <color rgb="FF3366FF"/>
      <name val="Calibri"/>
      <family val="2"/>
      <scheme val="minor"/>
    </font>
    <font>
      <b/>
      <sz val="12"/>
      <color rgb="FF3366FF"/>
      <name val="Calibri"/>
      <family val="2"/>
      <scheme val="minor"/>
    </font>
    <font>
      <b/>
      <sz val="12"/>
      <color theme="9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color rgb="FF008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9"/>
      <name val="Calibri"/>
      <family val="2"/>
      <scheme val="minor"/>
    </font>
    <font>
      <sz val="12"/>
      <color rgb="FF008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963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28">
    <xf numFmtId="0" fontId="0" fillId="0" borderId="0" xfId="0"/>
    <xf numFmtId="0" fontId="13" fillId="0" borderId="0" xfId="67" applyFont="1" applyFill="1" applyAlignment="1">
      <alignment horizontal="center" vertical="center" wrapText="1"/>
    </xf>
    <xf numFmtId="0" fontId="13" fillId="0" borderId="0" xfId="67" applyFont="1" applyAlignment="1">
      <alignment horizontal="center" vertical="center" wrapText="1"/>
    </xf>
    <xf numFmtId="1" fontId="13" fillId="0" borderId="0" xfId="67" applyNumberFormat="1" applyFont="1" applyAlignment="1">
      <alignment horizontal="center" vertical="center" wrapText="1"/>
    </xf>
    <xf numFmtId="0" fontId="13" fillId="0" borderId="0" xfId="67" applyFont="1" applyAlignment="1">
      <alignment horizontal="left" vertical="center" wrapText="1"/>
    </xf>
    <xf numFmtId="164" fontId="13" fillId="0" borderId="0" xfId="67" applyNumberFormat="1" applyFont="1" applyAlignment="1">
      <alignment horizontal="center" vertical="center" wrapText="1"/>
    </xf>
    <xf numFmtId="14" fontId="13" fillId="0" borderId="0" xfId="67" applyNumberFormat="1" applyFont="1" applyAlignment="1">
      <alignment horizontal="center" vertical="center" wrapText="1"/>
    </xf>
    <xf numFmtId="0" fontId="13" fillId="0" borderId="0" xfId="67" applyFont="1" applyFill="1" applyBorder="1" applyAlignment="1">
      <alignment horizontal="center" vertical="center" wrapText="1"/>
    </xf>
    <xf numFmtId="164" fontId="13" fillId="0" borderId="0" xfId="67" applyNumberFormat="1" applyFont="1" applyFill="1" applyBorder="1" applyAlignment="1">
      <alignment horizontal="center" vertical="center" wrapText="1"/>
    </xf>
    <xf numFmtId="9" fontId="17" fillId="0" borderId="0" xfId="68" applyFont="1" applyAlignment="1">
      <alignment horizontal="left" vertical="center" wrapText="1"/>
    </xf>
    <xf numFmtId="0" fontId="17" fillId="0" borderId="0" xfId="67" applyFont="1" applyAlignment="1">
      <alignment horizontal="center" vertical="center" wrapText="1"/>
    </xf>
    <xf numFmtId="0" fontId="9" fillId="0" borderId="0" xfId="67"/>
    <xf numFmtId="0" fontId="9" fillId="0" borderId="0" xfId="67" applyFont="1" applyFill="1"/>
    <xf numFmtId="1" fontId="9" fillId="0" borderId="0" xfId="67" applyNumberFormat="1"/>
    <xf numFmtId="165" fontId="9" fillId="0" borderId="0" xfId="67" applyNumberFormat="1"/>
    <xf numFmtId="9" fontId="14" fillId="0" borderId="0" xfId="68" applyFont="1"/>
    <xf numFmtId="164" fontId="9" fillId="0" borderId="0" xfId="67" applyNumberFormat="1" applyAlignment="1">
      <alignment horizontal="center"/>
    </xf>
    <xf numFmtId="14" fontId="9" fillId="0" borderId="0" xfId="67" applyNumberFormat="1"/>
    <xf numFmtId="164" fontId="13" fillId="0" borderId="0" xfId="67" applyNumberFormat="1" applyFont="1" applyFill="1" applyAlignment="1">
      <alignment horizontal="center"/>
    </xf>
    <xf numFmtId="164" fontId="9" fillId="0" borderId="0" xfId="67" applyNumberFormat="1" applyFont="1" applyFill="1" applyAlignment="1">
      <alignment horizontal="center"/>
    </xf>
    <xf numFmtId="164" fontId="13" fillId="0" borderId="0" xfId="67" applyNumberFormat="1" applyFont="1" applyAlignment="1">
      <alignment horizontal="center"/>
    </xf>
    <xf numFmtId="0" fontId="9" fillId="0" borderId="0" xfId="67" applyAlignment="1">
      <alignment horizontal="center"/>
    </xf>
    <xf numFmtId="1" fontId="14" fillId="0" borderId="0" xfId="67" applyNumberFormat="1" applyFont="1" applyAlignment="1">
      <alignment horizontal="center"/>
    </xf>
    <xf numFmtId="2" fontId="14" fillId="0" borderId="0" xfId="67" applyNumberFormat="1" applyFont="1"/>
    <xf numFmtId="0" fontId="14" fillId="0" borderId="0" xfId="67" applyFont="1"/>
    <xf numFmtId="2" fontId="14" fillId="0" borderId="0" xfId="68" applyNumberFormat="1" applyFont="1"/>
    <xf numFmtId="0" fontId="12" fillId="0" borderId="0" xfId="67" applyFont="1"/>
    <xf numFmtId="0" fontId="22" fillId="0" borderId="0" xfId="67" applyFont="1"/>
    <xf numFmtId="1" fontId="22" fillId="0" borderId="0" xfId="67" applyNumberFormat="1" applyFont="1"/>
    <xf numFmtId="164" fontId="9" fillId="0" borderId="0" xfId="67" applyNumberFormat="1" applyFill="1" applyAlignment="1">
      <alignment horizontal="center"/>
    </xf>
    <xf numFmtId="0" fontId="9" fillId="0" borderId="0" xfId="67" applyFont="1"/>
    <xf numFmtId="1" fontId="9" fillId="0" borderId="0" xfId="67" applyNumberFormat="1" applyFont="1"/>
    <xf numFmtId="0" fontId="23" fillId="0" borderId="0" xfId="67" applyFont="1"/>
    <xf numFmtId="1" fontId="23" fillId="0" borderId="0" xfId="67" applyNumberFormat="1" applyFont="1"/>
    <xf numFmtId="1" fontId="14" fillId="0" borderId="0" xfId="67" applyNumberFormat="1" applyFont="1"/>
    <xf numFmtId="164" fontId="14" fillId="0" borderId="0" xfId="67" applyNumberFormat="1" applyFont="1" applyAlignment="1">
      <alignment horizontal="center"/>
    </xf>
    <xf numFmtId="14" fontId="14" fillId="0" borderId="0" xfId="67" applyNumberFormat="1" applyFont="1" applyAlignment="1">
      <alignment horizontal="right"/>
    </xf>
    <xf numFmtId="164" fontId="14" fillId="0" borderId="0" xfId="67" applyNumberFormat="1" applyFont="1" applyFill="1" applyAlignment="1">
      <alignment horizontal="center"/>
    </xf>
    <xf numFmtId="0" fontId="14" fillId="0" borderId="0" xfId="67" applyFont="1" applyAlignment="1">
      <alignment horizontal="center"/>
    </xf>
    <xf numFmtId="0" fontId="12" fillId="0" borderId="0" xfId="67" applyFont="1" applyFill="1"/>
    <xf numFmtId="1" fontId="12" fillId="0" borderId="0" xfId="67" applyNumberFormat="1" applyFont="1"/>
    <xf numFmtId="164" fontId="12" fillId="0" borderId="0" xfId="67" applyNumberFormat="1" applyFont="1" applyAlignment="1">
      <alignment horizontal="center"/>
    </xf>
    <xf numFmtId="14" fontId="12" fillId="0" borderId="0" xfId="67" applyNumberFormat="1" applyFont="1"/>
    <xf numFmtId="164" fontId="12" fillId="0" borderId="0" xfId="67" applyNumberFormat="1" applyFont="1" applyFill="1" applyAlignment="1">
      <alignment horizontal="center"/>
    </xf>
    <xf numFmtId="0" fontId="12" fillId="0" borderId="0" xfId="67" applyFont="1" applyAlignment="1">
      <alignment horizontal="center"/>
    </xf>
    <xf numFmtId="1" fontId="12" fillId="0" borderId="0" xfId="67" applyNumberFormat="1" applyFont="1" applyAlignment="1">
      <alignment horizontal="center"/>
    </xf>
    <xf numFmtId="0" fontId="22" fillId="0" borderId="0" xfId="67" applyFont="1" applyAlignment="1">
      <alignment horizontal="center"/>
    </xf>
    <xf numFmtId="0" fontId="12" fillId="0" borderId="0" xfId="67" applyFont="1" applyFill="1" applyAlignment="1">
      <alignment horizontal="center"/>
    </xf>
    <xf numFmtId="164" fontId="15" fillId="0" borderId="0" xfId="67" applyNumberFormat="1" applyFont="1" applyFill="1" applyAlignment="1">
      <alignment horizontal="center"/>
    </xf>
    <xf numFmtId="164" fontId="15" fillId="0" borderId="0" xfId="67" applyNumberFormat="1" applyFont="1" applyAlignment="1">
      <alignment horizontal="center"/>
    </xf>
    <xf numFmtId="0" fontId="20" fillId="0" borderId="0" xfId="67" applyFont="1"/>
    <xf numFmtId="1" fontId="12" fillId="0" borderId="0" xfId="67" applyNumberFormat="1" applyFont="1" applyFill="1" applyBorder="1"/>
    <xf numFmtId="2" fontId="12" fillId="0" borderId="0" xfId="67" applyNumberFormat="1" applyFont="1" applyAlignment="1">
      <alignment horizontal="center"/>
    </xf>
    <xf numFmtId="1" fontId="12" fillId="0" borderId="0" xfId="67" applyNumberFormat="1" applyFont="1" applyFill="1" applyBorder="1" applyAlignment="1">
      <alignment horizontal="center"/>
    </xf>
    <xf numFmtId="164" fontId="12" fillId="0" borderId="0" xfId="67" applyNumberFormat="1" applyFont="1" applyFill="1" applyBorder="1" applyAlignment="1">
      <alignment horizontal="center"/>
    </xf>
    <xf numFmtId="2" fontId="12" fillId="0" borderId="0" xfId="67" applyNumberFormat="1" applyFont="1" applyFill="1" applyBorder="1" applyAlignment="1">
      <alignment horizontal="center"/>
    </xf>
    <xf numFmtId="0" fontId="12" fillId="0" borderId="0" xfId="67" applyFont="1" applyFill="1" applyBorder="1" applyAlignment="1">
      <alignment horizontal="center"/>
    </xf>
    <xf numFmtId="0" fontId="12" fillId="0" borderId="0" xfId="67" quotePrefix="1" applyFont="1" applyFill="1" applyBorder="1" applyAlignment="1">
      <alignment horizontal="center"/>
    </xf>
    <xf numFmtId="1" fontId="12" fillId="0" borderId="0" xfId="67" applyNumberFormat="1" applyFont="1" applyAlignment="1">
      <alignment horizontal="right"/>
    </xf>
    <xf numFmtId="9" fontId="14" fillId="0" borderId="0" xfId="67" applyNumberFormat="1" applyFont="1"/>
    <xf numFmtId="1" fontId="14" fillId="0" borderId="0" xfId="67" applyNumberFormat="1" applyFont="1" applyAlignment="1">
      <alignment horizontal="right"/>
    </xf>
    <xf numFmtId="2" fontId="14" fillId="0" borderId="0" xfId="67" applyNumberFormat="1" applyFont="1" applyAlignment="1">
      <alignment horizontal="center"/>
    </xf>
    <xf numFmtId="1" fontId="15" fillId="0" borderId="0" xfId="67" applyNumberFormat="1" applyFont="1"/>
    <xf numFmtId="9" fontId="15" fillId="0" borderId="0" xfId="67" applyNumberFormat="1" applyFont="1" applyAlignment="1">
      <alignment horizontal="center"/>
    </xf>
    <xf numFmtId="1" fontId="15" fillId="0" borderId="0" xfId="67" applyNumberFormat="1" applyFont="1" applyAlignment="1">
      <alignment horizontal="right"/>
    </xf>
    <xf numFmtId="2" fontId="15" fillId="0" borderId="0" xfId="67" applyNumberFormat="1" applyFont="1" applyAlignment="1">
      <alignment horizontal="center"/>
    </xf>
    <xf numFmtId="1" fontId="15" fillId="0" borderId="0" xfId="67" applyNumberFormat="1" applyFont="1" applyAlignment="1">
      <alignment horizontal="center"/>
    </xf>
    <xf numFmtId="0" fontId="15" fillId="0" borderId="0" xfId="67" applyFont="1"/>
    <xf numFmtId="164" fontId="9" fillId="0" borderId="0" xfId="67" applyNumberFormat="1" applyFont="1" applyAlignment="1">
      <alignment horizontal="center"/>
    </xf>
    <xf numFmtId="14" fontId="22" fillId="0" borderId="0" xfId="67" applyNumberFormat="1" applyFont="1"/>
    <xf numFmtId="165" fontId="12" fillId="0" borderId="0" xfId="67" applyNumberFormat="1" applyFont="1"/>
    <xf numFmtId="2" fontId="12" fillId="0" borderId="0" xfId="67" applyNumberFormat="1" applyFont="1"/>
    <xf numFmtId="0" fontId="15" fillId="0" borderId="0" xfId="67" applyFont="1" applyFill="1" applyBorder="1" applyAlignment="1">
      <alignment horizontal="center"/>
    </xf>
    <xf numFmtId="166" fontId="12" fillId="0" borderId="0" xfId="67" applyNumberFormat="1" applyFont="1"/>
    <xf numFmtId="0" fontId="15" fillId="0" borderId="0" xfId="67" applyFont="1" applyAlignment="1">
      <alignment horizontal="center"/>
    </xf>
    <xf numFmtId="9" fontId="14" fillId="0" borderId="0" xfId="68" applyFont="1" applyAlignment="1">
      <alignment horizontal="center"/>
    </xf>
    <xf numFmtId="0" fontId="14" fillId="0" borderId="0" xfId="67" applyFont="1" applyFill="1" applyBorder="1" applyAlignment="1">
      <alignment horizontal="center"/>
    </xf>
    <xf numFmtId="2" fontId="14" fillId="0" borderId="0" xfId="67" applyNumberFormat="1" applyFont="1" applyFill="1" applyBorder="1" applyAlignment="1">
      <alignment horizontal="center"/>
    </xf>
    <xf numFmtId="1" fontId="20" fillId="0" borderId="0" xfId="67" applyNumberFormat="1" applyFont="1"/>
    <xf numFmtId="1" fontId="12" fillId="0" borderId="0" xfId="67" applyNumberFormat="1" applyFont="1" applyFill="1" applyBorder="1" applyAlignment="1">
      <alignment wrapText="1"/>
    </xf>
    <xf numFmtId="9" fontId="15" fillId="0" borderId="0" xfId="68" applyFont="1" applyAlignment="1">
      <alignment horizontal="center"/>
    </xf>
    <xf numFmtId="2" fontId="12" fillId="2" borderId="0" xfId="67" applyNumberFormat="1" applyFont="1" applyFill="1" applyAlignment="1">
      <alignment horizontal="center"/>
    </xf>
    <xf numFmtId="0" fontId="12" fillId="0" borderId="0" xfId="67" applyFont="1" applyFill="1" applyBorder="1"/>
    <xf numFmtId="2" fontId="14" fillId="2" borderId="0" xfId="67" applyNumberFormat="1" applyFont="1" applyFill="1" applyAlignment="1">
      <alignment horizontal="center"/>
    </xf>
    <xf numFmtId="0" fontId="14" fillId="0" borderId="0" xfId="67" quotePrefix="1" applyFont="1" applyFill="1" applyBorder="1" applyAlignment="1">
      <alignment horizontal="center"/>
    </xf>
    <xf numFmtId="164" fontId="14" fillId="0" borderId="0" xfId="67" applyNumberFormat="1" applyFont="1" applyFill="1" applyBorder="1" applyAlignment="1">
      <alignment horizontal="center"/>
    </xf>
    <xf numFmtId="0" fontId="14" fillId="0" borderId="0" xfId="67" applyFont="1" applyFill="1" applyBorder="1"/>
    <xf numFmtId="0" fontId="14" fillId="0" borderId="0" xfId="67" quotePrefix="1" applyFont="1" applyFill="1" applyBorder="1"/>
    <xf numFmtId="1" fontId="15" fillId="0" borderId="0" xfId="67" applyNumberFormat="1" applyFont="1" applyFill="1" applyBorder="1" applyAlignment="1">
      <alignment horizontal="center"/>
    </xf>
    <xf numFmtId="164" fontId="15" fillId="0" borderId="0" xfId="67" applyNumberFormat="1" applyFont="1"/>
    <xf numFmtId="2" fontId="15" fillId="0" borderId="0" xfId="67" applyNumberFormat="1" applyFont="1"/>
    <xf numFmtId="1" fontId="15" fillId="0" borderId="0" xfId="67" applyNumberFormat="1" applyFont="1" applyAlignment="1">
      <alignment wrapText="1"/>
    </xf>
    <xf numFmtId="1" fontId="14" fillId="0" borderId="0" xfId="67" applyNumberFormat="1" applyFont="1" applyFill="1" applyBorder="1" applyAlignment="1">
      <alignment horizontal="center"/>
    </xf>
    <xf numFmtId="0" fontId="24" fillId="0" borderId="0" xfId="67" applyFont="1"/>
    <xf numFmtId="1" fontId="14" fillId="0" borderId="0" xfId="67" applyNumberFormat="1" applyFont="1" applyAlignment="1">
      <alignment wrapText="1"/>
    </xf>
    <xf numFmtId="9" fontId="14" fillId="0" borderId="0" xfId="67" applyNumberFormat="1" applyFont="1" applyAlignment="1">
      <alignment horizontal="center"/>
    </xf>
    <xf numFmtId="164" fontId="24" fillId="0" borderId="0" xfId="67" applyNumberFormat="1" applyFont="1"/>
    <xf numFmtId="2" fontId="24" fillId="0" borderId="0" xfId="67" applyNumberFormat="1" applyFont="1"/>
    <xf numFmtId="2" fontId="17" fillId="0" borderId="0" xfId="67" applyNumberFormat="1" applyFont="1" applyAlignment="1">
      <alignment horizontal="center"/>
    </xf>
    <xf numFmtId="2" fontId="13" fillId="0" borderId="0" xfId="67" applyNumberFormat="1" applyFont="1" applyAlignment="1">
      <alignment horizontal="center"/>
    </xf>
    <xf numFmtId="0" fontId="9" fillId="0" borderId="0" xfId="67" applyFill="1" applyBorder="1" applyAlignment="1">
      <alignment horizontal="center"/>
    </xf>
    <xf numFmtId="2" fontId="9" fillId="0" borderId="0" xfId="67" applyNumberFormat="1" applyAlignment="1">
      <alignment horizontal="center"/>
    </xf>
    <xf numFmtId="164" fontId="9" fillId="0" borderId="0" xfId="67" applyNumberFormat="1" applyFill="1" applyBorder="1" applyAlignment="1">
      <alignment horizontal="center"/>
    </xf>
    <xf numFmtId="1" fontId="14" fillId="0" borderId="0" xfId="67" applyNumberFormat="1" applyFont="1" applyFill="1" applyBorder="1"/>
    <xf numFmtId="0" fontId="20" fillId="0" borderId="0" xfId="67" applyFont="1" applyAlignment="1">
      <alignment horizontal="center"/>
    </xf>
    <xf numFmtId="9" fontId="12" fillId="0" borderId="0" xfId="68" applyFont="1" applyAlignment="1">
      <alignment horizontal="center"/>
    </xf>
    <xf numFmtId="15" fontId="12" fillId="0" borderId="0" xfId="67" applyNumberFormat="1" applyFont="1"/>
    <xf numFmtId="1" fontId="17" fillId="0" borderId="0" xfId="67" applyNumberFormat="1" applyFont="1"/>
    <xf numFmtId="164" fontId="17" fillId="0" borderId="0" xfId="67" applyNumberFormat="1" applyFont="1" applyAlignment="1">
      <alignment horizontal="center"/>
    </xf>
    <xf numFmtId="0" fontId="17" fillId="0" borderId="0" xfId="67" applyFont="1"/>
    <xf numFmtId="0" fontId="13" fillId="0" borderId="0" xfId="67" applyFont="1"/>
    <xf numFmtId="0" fontId="13" fillId="0" borderId="0" xfId="67" applyFont="1" applyFill="1"/>
    <xf numFmtId="1" fontId="13" fillId="0" borderId="0" xfId="67" applyNumberFormat="1" applyFont="1"/>
    <xf numFmtId="0" fontId="13" fillId="0" borderId="0" xfId="67" applyFont="1" applyAlignment="1">
      <alignment horizontal="center"/>
    </xf>
    <xf numFmtId="14" fontId="13" fillId="0" borderId="0" xfId="67" applyNumberFormat="1" applyFont="1"/>
    <xf numFmtId="0" fontId="8" fillId="0" borderId="0" xfId="67" applyFont="1"/>
    <xf numFmtId="0" fontId="8" fillId="0" borderId="0" xfId="67" applyFont="1" applyFill="1"/>
    <xf numFmtId="1" fontId="8" fillId="0" borderId="0" xfId="67" applyNumberFormat="1" applyFont="1"/>
    <xf numFmtId="0" fontId="8" fillId="0" borderId="0" xfId="67" applyFont="1" applyAlignment="1">
      <alignment horizontal="center"/>
    </xf>
    <xf numFmtId="164" fontId="8" fillId="0" borderId="0" xfId="67" applyNumberFormat="1" applyFont="1" applyAlignment="1">
      <alignment horizontal="center"/>
    </xf>
    <xf numFmtId="14" fontId="8" fillId="0" borderId="0" xfId="67" applyNumberFormat="1" applyFont="1"/>
    <xf numFmtId="11" fontId="8" fillId="0" borderId="0" xfId="67" applyNumberFormat="1" applyFont="1" applyAlignment="1">
      <alignment horizontal="center"/>
    </xf>
    <xf numFmtId="9" fontId="17" fillId="0" borderId="0" xfId="68" applyFont="1"/>
    <xf numFmtId="2" fontId="17" fillId="0" borderId="0" xfId="67" applyNumberFormat="1" applyFont="1"/>
    <xf numFmtId="2" fontId="17" fillId="0" borderId="0" xfId="68" applyNumberFormat="1" applyFont="1"/>
    <xf numFmtId="0" fontId="7" fillId="0" borderId="0" xfId="67" applyFont="1"/>
    <xf numFmtId="165" fontId="8" fillId="0" borderId="0" xfId="67" applyNumberFormat="1" applyFont="1" applyAlignment="1">
      <alignment horizontal="center"/>
    </xf>
    <xf numFmtId="170" fontId="17" fillId="0" borderId="0" xfId="67" applyNumberFormat="1" applyFont="1" applyAlignment="1">
      <alignment horizontal="center"/>
    </xf>
    <xf numFmtId="170" fontId="13" fillId="0" borderId="0" xfId="67" applyNumberFormat="1" applyFont="1" applyAlignment="1">
      <alignment horizontal="center" vertical="center" wrapText="1"/>
    </xf>
    <xf numFmtId="170" fontId="9" fillId="0" borderId="0" xfId="67" applyNumberFormat="1" applyAlignment="1">
      <alignment horizontal="center"/>
    </xf>
    <xf numFmtId="170" fontId="12" fillId="0" borderId="0" xfId="67" applyNumberFormat="1" applyFont="1" applyFill="1" applyBorder="1" applyAlignment="1">
      <alignment horizontal="center"/>
    </xf>
    <xf numFmtId="170" fontId="15" fillId="0" borderId="0" xfId="67" applyNumberFormat="1" applyFont="1" applyAlignment="1">
      <alignment horizontal="center"/>
    </xf>
    <xf numFmtId="170" fontId="12" fillId="0" borderId="0" xfId="67" applyNumberFormat="1" applyFont="1" applyAlignment="1">
      <alignment horizontal="center"/>
    </xf>
    <xf numFmtId="170" fontId="14" fillId="0" borderId="0" xfId="67" applyNumberFormat="1" applyFont="1" applyAlignment="1">
      <alignment horizontal="center"/>
    </xf>
    <xf numFmtId="170" fontId="14" fillId="0" borderId="0" xfId="67" applyNumberFormat="1" applyFont="1" applyFill="1" applyBorder="1" applyAlignment="1">
      <alignment horizontal="center"/>
    </xf>
    <xf numFmtId="170" fontId="24" fillId="0" borderId="0" xfId="67" applyNumberFormat="1" applyFont="1"/>
    <xf numFmtId="170" fontId="15" fillId="0" borderId="0" xfId="67" applyNumberFormat="1" applyFont="1"/>
    <xf numFmtId="170" fontId="9" fillId="0" borderId="0" xfId="67" applyNumberFormat="1" applyFill="1" applyBorder="1" applyAlignment="1">
      <alignment horizontal="center"/>
    </xf>
    <xf numFmtId="170" fontId="13" fillId="0" borderId="0" xfId="67" applyNumberFormat="1" applyFont="1" applyAlignment="1">
      <alignment horizontal="center"/>
    </xf>
    <xf numFmtId="170" fontId="12" fillId="0" borderId="0" xfId="67" applyNumberFormat="1" applyFont="1"/>
    <xf numFmtId="170" fontId="9" fillId="0" borderId="0" xfId="67" applyNumberFormat="1"/>
    <xf numFmtId="170" fontId="13" fillId="0" borderId="0" xfId="67" applyNumberFormat="1" applyFont="1" applyFill="1" applyBorder="1" applyAlignment="1">
      <alignment horizontal="center" vertical="center" wrapText="1"/>
    </xf>
    <xf numFmtId="170" fontId="14" fillId="0" borderId="0" xfId="67" quotePrefix="1" applyNumberFormat="1" applyFont="1" applyFill="1" applyBorder="1" applyAlignment="1">
      <alignment horizontal="center"/>
    </xf>
    <xf numFmtId="0" fontId="17" fillId="0" borderId="0" xfId="67" applyFont="1" applyFill="1" applyBorder="1" applyAlignment="1">
      <alignment horizontal="center"/>
    </xf>
    <xf numFmtId="0" fontId="17" fillId="0" borderId="0" xfId="67" quotePrefix="1" applyFont="1" applyFill="1" applyBorder="1" applyAlignment="1">
      <alignment horizontal="center"/>
    </xf>
    <xf numFmtId="164" fontId="17" fillId="0" borderId="0" xfId="67" applyNumberFormat="1" applyFont="1" applyFill="1" applyBorder="1" applyAlignment="1">
      <alignment horizontal="center"/>
    </xf>
    <xf numFmtId="0" fontId="17" fillId="0" borderId="0" xfId="67" applyFont="1" applyFill="1" applyBorder="1"/>
    <xf numFmtId="9" fontId="13" fillId="0" borderId="0" xfId="68" applyFont="1"/>
    <xf numFmtId="0" fontId="13" fillId="0" borderId="0" xfId="67" applyFont="1" applyFill="1" applyBorder="1" applyAlignment="1">
      <alignment horizontal="center"/>
    </xf>
    <xf numFmtId="0" fontId="13" fillId="0" borderId="0" xfId="67" quotePrefix="1" applyFont="1" applyFill="1" applyBorder="1" applyAlignment="1">
      <alignment horizontal="center"/>
    </xf>
    <xf numFmtId="164" fontId="13" fillId="0" borderId="0" xfId="67" applyNumberFormat="1" applyFont="1" applyFill="1" applyBorder="1" applyAlignment="1">
      <alignment horizontal="center"/>
    </xf>
    <xf numFmtId="0" fontId="13" fillId="0" borderId="0" xfId="67" quotePrefix="1" applyFont="1" applyFill="1" applyBorder="1"/>
    <xf numFmtId="2" fontId="13" fillId="0" borderId="0" xfId="67" applyNumberFormat="1" applyFont="1"/>
    <xf numFmtId="2" fontId="13" fillId="0" borderId="0" xfId="68" applyNumberFormat="1" applyFont="1"/>
    <xf numFmtId="170" fontId="13" fillId="0" borderId="0" xfId="67" quotePrefix="1" applyNumberFormat="1" applyFont="1" applyFill="1" applyBorder="1" applyAlignment="1">
      <alignment horizontal="center"/>
    </xf>
    <xf numFmtId="170" fontId="13" fillId="0" borderId="0" xfId="67" applyNumberFormat="1" applyFont="1" applyFill="1" applyBorder="1" applyAlignment="1">
      <alignment horizontal="center"/>
    </xf>
    <xf numFmtId="0" fontId="25" fillId="3" borderId="0" xfId="67" applyFont="1" applyFill="1"/>
    <xf numFmtId="1" fontId="25" fillId="3" borderId="0" xfId="67" applyNumberFormat="1" applyFont="1" applyFill="1"/>
    <xf numFmtId="0" fontId="25" fillId="3" borderId="0" xfId="67" applyFont="1" applyFill="1" applyAlignment="1">
      <alignment horizontal="center"/>
    </xf>
    <xf numFmtId="164" fontId="25" fillId="3" borderId="0" xfId="67" applyNumberFormat="1" applyFont="1" applyFill="1" applyAlignment="1">
      <alignment horizontal="center"/>
    </xf>
    <xf numFmtId="14" fontId="25" fillId="3" borderId="0" xfId="67" applyNumberFormat="1" applyFont="1" applyFill="1"/>
    <xf numFmtId="167" fontId="25" fillId="3" borderId="0" xfId="67" applyNumberFormat="1" applyFont="1" applyFill="1" applyAlignment="1">
      <alignment horizontal="center"/>
    </xf>
    <xf numFmtId="0" fontId="26" fillId="0" borderId="0" xfId="67" applyFont="1"/>
    <xf numFmtId="0" fontId="26" fillId="0" borderId="0" xfId="67" applyFont="1" applyFill="1"/>
    <xf numFmtId="1" fontId="26" fillId="0" borderId="0" xfId="67" applyNumberFormat="1" applyFont="1"/>
    <xf numFmtId="165" fontId="26" fillId="0" borderId="0" xfId="67" applyNumberFormat="1" applyFont="1"/>
    <xf numFmtId="10" fontId="26" fillId="0" borderId="0" xfId="68" applyNumberFormat="1" applyFont="1"/>
    <xf numFmtId="0" fontId="26" fillId="0" borderId="0" xfId="67" applyFont="1" applyAlignment="1">
      <alignment horizontal="center"/>
    </xf>
    <xf numFmtId="164" fontId="26" fillId="0" borderId="0" xfId="67" applyNumberFormat="1" applyFont="1" applyAlignment="1">
      <alignment horizontal="center"/>
    </xf>
    <xf numFmtId="14" fontId="26" fillId="0" borderId="0" xfId="67" applyNumberFormat="1" applyFont="1"/>
    <xf numFmtId="2" fontId="27" fillId="0" borderId="0" xfId="67" applyNumberFormat="1" applyFont="1" applyAlignment="1">
      <alignment horizontal="center"/>
    </xf>
    <xf numFmtId="0" fontId="26" fillId="0" borderId="0" xfId="67" applyFont="1" applyFill="1" applyBorder="1" applyAlignment="1">
      <alignment horizontal="center"/>
    </xf>
    <xf numFmtId="2" fontId="26" fillId="0" borderId="0" xfId="67" applyNumberFormat="1" applyFont="1" applyAlignment="1">
      <alignment horizontal="center"/>
    </xf>
    <xf numFmtId="2" fontId="26" fillId="0" borderId="0" xfId="67" applyNumberFormat="1" applyFont="1"/>
    <xf numFmtId="9" fontId="26" fillId="0" borderId="0" xfId="68" applyFont="1"/>
    <xf numFmtId="2" fontId="26" fillId="0" borderId="0" xfId="68" applyNumberFormat="1" applyFont="1"/>
    <xf numFmtId="164" fontId="26" fillId="0" borderId="0" xfId="67" applyNumberFormat="1" applyFont="1" applyFill="1" applyBorder="1" applyAlignment="1">
      <alignment horizontal="center"/>
    </xf>
    <xf numFmtId="0" fontId="26" fillId="0" borderId="0" xfId="67" applyFont="1" applyFill="1" applyBorder="1"/>
    <xf numFmtId="9" fontId="26" fillId="0" borderId="0" xfId="68" applyFont="1" applyAlignment="1">
      <alignment horizontal="center"/>
    </xf>
    <xf numFmtId="1" fontId="26" fillId="0" borderId="0" xfId="67" applyNumberFormat="1" applyFont="1" applyFill="1" applyBorder="1"/>
    <xf numFmtId="170" fontId="27" fillId="0" borderId="0" xfId="67" applyNumberFormat="1" applyFont="1" applyAlignment="1">
      <alignment horizontal="center"/>
    </xf>
    <xf numFmtId="170" fontId="26" fillId="0" borderId="0" xfId="67" applyNumberFormat="1" applyFont="1" applyFill="1" applyBorder="1" applyAlignment="1">
      <alignment horizontal="center"/>
    </xf>
    <xf numFmtId="0" fontId="6" fillId="0" borderId="0" xfId="67" applyFont="1"/>
    <xf numFmtId="168" fontId="27" fillId="0" borderId="0" xfId="67" applyNumberFormat="1" applyFont="1" applyAlignment="1">
      <alignment horizontal="center"/>
    </xf>
    <xf numFmtId="167" fontId="26" fillId="0" borderId="0" xfId="67" applyNumberFormat="1" applyFont="1" applyFill="1" applyBorder="1" applyAlignment="1">
      <alignment horizontal="center"/>
    </xf>
    <xf numFmtId="169" fontId="12" fillId="0" borderId="0" xfId="67" applyNumberFormat="1" applyFont="1"/>
    <xf numFmtId="170" fontId="17" fillId="0" borderId="0" xfId="67" applyNumberFormat="1" applyFont="1" applyFill="1" applyBorder="1" applyAlignment="1">
      <alignment horizontal="center"/>
    </xf>
    <xf numFmtId="2" fontId="26" fillId="0" borderId="0" xfId="67" applyNumberFormat="1" applyFont="1" applyFill="1" applyBorder="1" applyAlignment="1">
      <alignment horizontal="center"/>
    </xf>
    <xf numFmtId="167" fontId="28" fillId="0" borderId="0" xfId="67" applyNumberFormat="1" applyFont="1"/>
    <xf numFmtId="167" fontId="28" fillId="0" borderId="0" xfId="67" applyNumberFormat="1" applyFont="1" applyFill="1"/>
    <xf numFmtId="167" fontId="28" fillId="0" borderId="0" xfId="67" applyNumberFormat="1" applyFont="1" applyAlignment="1">
      <alignment horizontal="center"/>
    </xf>
    <xf numFmtId="0" fontId="29" fillId="0" borderId="0" xfId="67" applyFont="1"/>
    <xf numFmtId="2" fontId="30" fillId="0" borderId="0" xfId="67" applyNumberFormat="1" applyFont="1" applyAlignment="1">
      <alignment horizontal="center"/>
    </xf>
    <xf numFmtId="0" fontId="30" fillId="0" borderId="0" xfId="67" applyFont="1"/>
    <xf numFmtId="0" fontId="30" fillId="0" borderId="0" xfId="67" applyFont="1" applyFill="1"/>
    <xf numFmtId="1" fontId="30" fillId="0" borderId="0" xfId="67" applyNumberFormat="1" applyFont="1"/>
    <xf numFmtId="0" fontId="30" fillId="0" borderId="0" xfId="67" applyFont="1" applyAlignment="1">
      <alignment horizontal="center"/>
    </xf>
    <xf numFmtId="164" fontId="30" fillId="0" borderId="0" xfId="67" applyNumberFormat="1" applyFont="1" applyAlignment="1">
      <alignment horizontal="center"/>
    </xf>
    <xf numFmtId="14" fontId="30" fillId="0" borderId="0" xfId="67" applyNumberFormat="1" applyFont="1"/>
    <xf numFmtId="0" fontId="5" fillId="0" borderId="0" xfId="67" applyFont="1"/>
    <xf numFmtId="3" fontId="30" fillId="0" borderId="0" xfId="67" applyNumberFormat="1" applyFont="1" applyAlignment="1">
      <alignment horizontal="center"/>
    </xf>
    <xf numFmtId="0" fontId="9" fillId="0" borderId="0" xfId="67" applyAlignment="1">
      <alignment horizontal="left"/>
    </xf>
    <xf numFmtId="0" fontId="31" fillId="0" borderId="0" xfId="67" applyFont="1" applyAlignment="1">
      <alignment horizontal="left"/>
    </xf>
    <xf numFmtId="0" fontId="4" fillId="0" borderId="0" xfId="67" applyFont="1"/>
    <xf numFmtId="170" fontId="13" fillId="0" borderId="0" xfId="67" applyNumberFormat="1" applyFont="1"/>
    <xf numFmtId="0" fontId="17" fillId="0" borderId="0" xfId="67" applyFont="1" applyFill="1"/>
    <xf numFmtId="0" fontId="17" fillId="0" borderId="0" xfId="67" applyFont="1" applyAlignment="1">
      <alignment horizontal="center"/>
    </xf>
    <xf numFmtId="14" fontId="17" fillId="0" borderId="0" xfId="67" applyNumberFormat="1" applyFont="1"/>
    <xf numFmtId="2" fontId="17" fillId="0" borderId="0" xfId="67" applyNumberFormat="1" applyFont="1" applyFill="1" applyBorder="1" applyAlignment="1">
      <alignment horizontal="center"/>
    </xf>
    <xf numFmtId="1" fontId="30" fillId="0" borderId="0" xfId="67" applyNumberFormat="1" applyFont="1" applyFill="1" applyBorder="1"/>
    <xf numFmtId="9" fontId="30" fillId="0" borderId="0" xfId="68" applyFont="1"/>
    <xf numFmtId="1" fontId="30" fillId="0" borderId="0" xfId="67" applyNumberFormat="1" applyFont="1" applyAlignment="1">
      <alignment horizontal="right"/>
    </xf>
    <xf numFmtId="1" fontId="30" fillId="0" borderId="0" xfId="67" applyNumberFormat="1" applyFont="1" applyFill="1" applyBorder="1" applyAlignment="1">
      <alignment horizontal="center"/>
    </xf>
    <xf numFmtId="164" fontId="30" fillId="0" borderId="0" xfId="67" applyNumberFormat="1" applyFont="1" applyFill="1" applyBorder="1" applyAlignment="1">
      <alignment horizontal="center"/>
    </xf>
    <xf numFmtId="2" fontId="30" fillId="0" borderId="0" xfId="67" applyNumberFormat="1" applyFont="1" applyFill="1" applyBorder="1" applyAlignment="1">
      <alignment horizontal="center"/>
    </xf>
    <xf numFmtId="0" fontId="30" fillId="0" borderId="0" xfId="67" applyFont="1" applyFill="1" applyBorder="1" applyAlignment="1">
      <alignment horizontal="center"/>
    </xf>
    <xf numFmtId="2" fontId="30" fillId="0" borderId="0" xfId="67" applyNumberFormat="1" applyFont="1"/>
    <xf numFmtId="9" fontId="12" fillId="0" borderId="0" xfId="68" applyFont="1"/>
    <xf numFmtId="0" fontId="12" fillId="0" borderId="0" xfId="67" applyFont="1" applyAlignment="1">
      <alignment horizontal="left"/>
    </xf>
    <xf numFmtId="2" fontId="12" fillId="0" borderId="0" xfId="68" applyNumberFormat="1" applyFont="1"/>
    <xf numFmtId="9" fontId="12" fillId="0" borderId="0" xfId="67" applyNumberFormat="1" applyFont="1"/>
    <xf numFmtId="0" fontId="26" fillId="0" borderId="0" xfId="67" applyFont="1" applyAlignment="1">
      <alignment horizontal="left"/>
    </xf>
    <xf numFmtId="1" fontId="12" fillId="0" borderId="0" xfId="67" applyNumberFormat="1" applyFont="1" applyFill="1"/>
    <xf numFmtId="9" fontId="12" fillId="0" borderId="0" xfId="68" applyFont="1" applyFill="1"/>
    <xf numFmtId="170" fontId="12" fillId="0" borderId="0" xfId="67" applyNumberFormat="1" applyFont="1" applyFill="1" applyAlignment="1">
      <alignment horizontal="center"/>
    </xf>
    <xf numFmtId="170" fontId="15" fillId="0" borderId="0" xfId="67" applyNumberFormat="1" applyFont="1" applyFill="1" applyAlignment="1">
      <alignment horizontal="center"/>
    </xf>
    <xf numFmtId="0" fontId="12" fillId="0" borderId="0" xfId="67" applyFont="1" applyFill="1" applyAlignment="1">
      <alignment horizontal="left"/>
    </xf>
    <xf numFmtId="2" fontId="12" fillId="0" borderId="0" xfId="67" applyNumberFormat="1" applyFont="1" applyFill="1"/>
    <xf numFmtId="2" fontId="12" fillId="0" borderId="0" xfId="68" applyNumberFormat="1" applyFont="1" applyFill="1"/>
    <xf numFmtId="14" fontId="12" fillId="0" borderId="0" xfId="67" applyNumberFormat="1" applyFont="1" applyFill="1"/>
    <xf numFmtId="165" fontId="12" fillId="0" borderId="0" xfId="67" applyNumberFormat="1" applyFont="1" applyFill="1"/>
    <xf numFmtId="1" fontId="12" fillId="0" borderId="0" xfId="67" applyNumberFormat="1" applyFont="1" applyFill="1" applyAlignment="1">
      <alignment horizontal="right"/>
    </xf>
    <xf numFmtId="2" fontId="12" fillId="0" borderId="0" xfId="67" applyNumberFormat="1" applyFont="1" applyFill="1" applyAlignment="1">
      <alignment horizontal="center"/>
    </xf>
    <xf numFmtId="9" fontId="15" fillId="0" borderId="0" xfId="68" applyFont="1" applyFill="1" applyAlignment="1">
      <alignment horizontal="center"/>
    </xf>
    <xf numFmtId="0" fontId="20" fillId="0" borderId="0" xfId="67" applyFont="1" applyFill="1"/>
    <xf numFmtId="1" fontId="20" fillId="0" borderId="0" xfId="67" applyNumberFormat="1" applyFont="1" applyFill="1"/>
    <xf numFmtId="172" fontId="12" fillId="0" borderId="0" xfId="67" applyNumberFormat="1" applyFont="1" applyAlignment="1">
      <alignment horizontal="center"/>
    </xf>
    <xf numFmtId="0" fontId="24" fillId="0" borderId="0" xfId="67" applyFont="1" applyAlignment="1">
      <alignment horizontal="center"/>
    </xf>
    <xf numFmtId="0" fontId="3" fillId="0" borderId="0" xfId="67" applyFont="1"/>
    <xf numFmtId="0" fontId="2" fillId="0" borderId="0" xfId="67" applyFont="1" applyAlignment="1">
      <alignment horizontal="center"/>
    </xf>
    <xf numFmtId="2" fontId="9" fillId="0" borderId="0" xfId="67" applyNumberFormat="1"/>
    <xf numFmtId="2" fontId="13" fillId="0" borderId="0" xfId="67" applyNumberFormat="1" applyFont="1" applyAlignment="1">
      <alignment horizontal="center" vertical="center" wrapText="1"/>
    </xf>
    <xf numFmtId="2" fontId="8" fillId="0" borderId="0" xfId="67" applyNumberFormat="1" applyFont="1"/>
    <xf numFmtId="2" fontId="25" fillId="3" borderId="0" xfId="67" applyNumberFormat="1" applyFont="1" applyFill="1"/>
    <xf numFmtId="0" fontId="1" fillId="0" borderId="0" xfId="67" applyFont="1" applyAlignment="1">
      <alignment horizontal="center"/>
    </xf>
    <xf numFmtId="14" fontId="1" fillId="0" borderId="0" xfId="67" applyNumberFormat="1" applyFont="1"/>
    <xf numFmtId="2" fontId="1" fillId="0" borderId="0" xfId="67" applyNumberFormat="1" applyFont="1" applyAlignment="1">
      <alignment horizontal="center"/>
    </xf>
    <xf numFmtId="164" fontId="1" fillId="0" borderId="0" xfId="67" applyNumberFormat="1" applyFont="1" applyAlignment="1">
      <alignment horizontal="center"/>
    </xf>
    <xf numFmtId="0" fontId="1" fillId="0" borderId="0" xfId="67" applyFont="1"/>
    <xf numFmtId="0" fontId="1" fillId="0" borderId="0" xfId="67" applyFont="1" applyFill="1"/>
    <xf numFmtId="1" fontId="1" fillId="0" borderId="0" xfId="67" applyNumberFormat="1" applyFont="1"/>
    <xf numFmtId="11" fontId="9" fillId="0" borderId="0" xfId="67" applyNumberFormat="1" applyAlignment="1">
      <alignment horizontal="center"/>
    </xf>
    <xf numFmtId="171" fontId="9" fillId="0" borderId="0" xfId="67" applyNumberFormat="1" applyAlignment="1">
      <alignment horizontal="center"/>
    </xf>
    <xf numFmtId="172" fontId="13" fillId="0" borderId="0" xfId="67" applyNumberFormat="1" applyFont="1" applyFill="1" applyBorder="1" applyAlignment="1">
      <alignment horizontal="center" vertical="center" wrapText="1"/>
    </xf>
    <xf numFmtId="172" fontId="13" fillId="0" borderId="0" xfId="67" applyNumberFormat="1" applyFont="1" applyAlignment="1">
      <alignment horizontal="center" vertical="center" wrapText="1"/>
    </xf>
    <xf numFmtId="172" fontId="9" fillId="0" borderId="0" xfId="67" applyNumberFormat="1" applyAlignment="1">
      <alignment horizontal="center"/>
    </xf>
    <xf numFmtId="172" fontId="14" fillId="0" borderId="0" xfId="67" applyNumberFormat="1" applyFont="1" applyAlignment="1">
      <alignment horizontal="center"/>
    </xf>
    <xf numFmtId="0" fontId="0" fillId="0" borderId="0" xfId="0" applyAlignment="1">
      <alignment wrapText="1"/>
    </xf>
    <xf numFmtId="0" fontId="32" fillId="0" borderId="0" xfId="0" applyFont="1" applyAlignment="1">
      <alignment wrapText="1"/>
    </xf>
    <xf numFmtId="0" fontId="32" fillId="0" borderId="0" xfId="0" applyFont="1"/>
    <xf numFmtId="17" fontId="32" fillId="0" borderId="0" xfId="0" applyNumberFormat="1" applyFont="1"/>
    <xf numFmtId="0" fontId="33" fillId="0" borderId="0" xfId="0" applyFont="1"/>
    <xf numFmtId="11" fontId="13" fillId="0" borderId="0" xfId="67" applyNumberFormat="1" applyFont="1" applyAlignment="1">
      <alignment horizontal="center" vertical="center" wrapText="1"/>
    </xf>
    <xf numFmtId="11" fontId="13" fillId="0" borderId="0" xfId="67" applyNumberFormat="1" applyFont="1" applyFill="1" applyBorder="1" applyAlignment="1">
      <alignment horizontal="center" vertical="center" wrapText="1"/>
    </xf>
    <xf numFmtId="11" fontId="17" fillId="0" borderId="0" xfId="67" applyNumberFormat="1" applyFont="1" applyAlignment="1">
      <alignment horizontal="center"/>
    </xf>
    <xf numFmtId="11" fontId="14" fillId="0" borderId="0" xfId="67" applyNumberFormat="1" applyFont="1" applyAlignment="1">
      <alignment horizontal="center"/>
    </xf>
    <xf numFmtId="11" fontId="13" fillId="0" borderId="0" xfId="67" applyNumberFormat="1" applyFont="1" applyAlignment="1">
      <alignment horizontal="center"/>
    </xf>
    <xf numFmtId="11" fontId="12" fillId="0" borderId="0" xfId="67" applyNumberFormat="1" applyFont="1" applyAlignment="1">
      <alignment horizontal="center"/>
    </xf>
    <xf numFmtId="11" fontId="12" fillId="0" borderId="0" xfId="67" applyNumberFormat="1" applyFont="1" applyFill="1" applyBorder="1" applyAlignment="1">
      <alignment horizontal="center"/>
    </xf>
    <xf numFmtId="11" fontId="15" fillId="0" borderId="0" xfId="67" applyNumberFormat="1" applyFont="1" applyAlignment="1">
      <alignment horizontal="center"/>
    </xf>
    <xf numFmtId="11" fontId="12" fillId="0" borderId="0" xfId="67" applyNumberFormat="1" applyFont="1" applyFill="1" applyAlignment="1">
      <alignment horizontal="center"/>
    </xf>
    <xf numFmtId="11" fontId="14" fillId="0" borderId="0" xfId="67" applyNumberFormat="1" applyFont="1" applyFill="1" applyAlignment="1">
      <alignment horizontal="center"/>
    </xf>
    <xf numFmtId="11" fontId="12" fillId="0" borderId="0" xfId="67" quotePrefix="1" applyNumberFormat="1" applyFont="1" applyFill="1" applyBorder="1" applyAlignment="1">
      <alignment horizontal="center"/>
    </xf>
    <xf numFmtId="11" fontId="14" fillId="0" borderId="0" xfId="67" applyNumberFormat="1" applyFont="1" applyFill="1" applyBorder="1" applyAlignment="1">
      <alignment horizontal="center"/>
    </xf>
    <xf numFmtId="11" fontId="14" fillId="0" borderId="0" xfId="67" quotePrefix="1" applyNumberFormat="1" applyFont="1" applyFill="1" applyBorder="1" applyAlignment="1">
      <alignment horizontal="center"/>
    </xf>
    <xf numFmtId="11" fontId="9" fillId="0" borderId="0" xfId="67" applyNumberFormat="1" applyFill="1" applyBorder="1" applyAlignment="1">
      <alignment horizontal="center"/>
    </xf>
    <xf numFmtId="11" fontId="13" fillId="0" borderId="0" xfId="67" applyNumberFormat="1" applyFont="1" applyFill="1" applyBorder="1" applyAlignment="1">
      <alignment horizontal="center"/>
    </xf>
    <xf numFmtId="11" fontId="1" fillId="0" borderId="0" xfId="67" applyNumberFormat="1" applyFont="1" applyFill="1" applyAlignment="1">
      <alignment horizontal="center"/>
    </xf>
    <xf numFmtId="11" fontId="24" fillId="0" borderId="0" xfId="67" applyNumberFormat="1" applyFont="1"/>
    <xf numFmtId="11" fontId="15" fillId="0" borderId="0" xfId="67" applyNumberFormat="1" applyFont="1"/>
    <xf numFmtId="11" fontId="17" fillId="0" borderId="0" xfId="67" applyNumberFormat="1" applyFont="1" applyFill="1" applyBorder="1" applyAlignment="1">
      <alignment horizontal="center"/>
    </xf>
    <xf numFmtId="11" fontId="26" fillId="0" borderId="0" xfId="67" applyNumberFormat="1" applyFont="1" applyAlignment="1">
      <alignment horizontal="center"/>
    </xf>
    <xf numFmtId="11" fontId="26" fillId="0" borderId="0" xfId="67" applyNumberFormat="1" applyFont="1" applyFill="1" applyBorder="1" applyAlignment="1">
      <alignment horizontal="center"/>
    </xf>
    <xf numFmtId="11" fontId="27" fillId="0" borderId="0" xfId="67" applyNumberFormat="1" applyFont="1" applyAlignment="1">
      <alignment horizontal="center"/>
    </xf>
    <xf numFmtId="11" fontId="29" fillId="0" borderId="0" xfId="67" applyNumberFormat="1" applyFont="1" applyAlignment="1">
      <alignment horizontal="center"/>
    </xf>
    <xf numFmtId="11" fontId="29" fillId="0" borderId="0" xfId="67" applyNumberFormat="1" applyFont="1"/>
    <xf numFmtId="11" fontId="12" fillId="0" borderId="0" xfId="67" applyNumberFormat="1" applyFont="1"/>
    <xf numFmtId="11" fontId="9" fillId="0" borderId="0" xfId="67" applyNumberFormat="1"/>
    <xf numFmtId="11" fontId="13" fillId="0" borderId="0" xfId="67" applyNumberFormat="1" applyFont="1"/>
    <xf numFmtId="11" fontId="14" fillId="0" borderId="0" xfId="67" applyNumberFormat="1" applyFont="1"/>
    <xf numFmtId="11" fontId="12" fillId="0" borderId="0" xfId="67" applyNumberFormat="1" applyFont="1" applyFill="1"/>
    <xf numFmtId="11" fontId="15" fillId="0" borderId="0" xfId="67" applyNumberFormat="1" applyFont="1" applyFill="1" applyAlignment="1">
      <alignment horizontal="center"/>
    </xf>
    <xf numFmtId="11" fontId="14" fillId="2" borderId="0" xfId="67" applyNumberFormat="1" applyFont="1" applyFill="1" applyAlignment="1">
      <alignment horizontal="center"/>
    </xf>
    <xf numFmtId="11" fontId="26" fillId="0" borderId="0" xfId="67" applyNumberFormat="1" applyFont="1"/>
    <xf numFmtId="11" fontId="12" fillId="0" borderId="0" xfId="67" applyNumberFormat="1" applyFont="1" applyFill="1" applyBorder="1"/>
    <xf numFmtId="11" fontId="14" fillId="0" borderId="0" xfId="67" applyNumberFormat="1" applyFont="1" applyFill="1" applyBorder="1"/>
    <xf numFmtId="11" fontId="12" fillId="0" borderId="0" xfId="67" applyNumberFormat="1" applyFont="1" applyFill="1" applyBorder="1" applyAlignment="1">
      <alignment wrapText="1"/>
    </xf>
    <xf numFmtId="11" fontId="13" fillId="0" borderId="0" xfId="67" quotePrefix="1" applyNumberFormat="1" applyFont="1" applyFill="1" applyBorder="1"/>
    <xf numFmtId="11" fontId="14" fillId="0" borderId="0" xfId="67" quotePrefix="1" applyNumberFormat="1" applyFont="1" applyFill="1" applyBorder="1"/>
    <xf numFmtId="11" fontId="14" fillId="0" borderId="0" xfId="67" applyNumberFormat="1" applyFont="1" applyAlignment="1">
      <alignment wrapText="1"/>
    </xf>
    <xf numFmtId="11" fontId="15" fillId="0" borderId="0" xfId="67" applyNumberFormat="1" applyFont="1" applyAlignment="1">
      <alignment wrapText="1"/>
    </xf>
    <xf numFmtId="11" fontId="17" fillId="0" borderId="0" xfId="67" applyNumberFormat="1" applyFont="1" applyFill="1" applyBorder="1"/>
    <xf numFmtId="11" fontId="26" fillId="0" borderId="0" xfId="67" applyNumberFormat="1" applyFont="1" applyFill="1" applyBorder="1"/>
    <xf numFmtId="11" fontId="1" fillId="0" borderId="0" xfId="67" applyNumberFormat="1" applyFont="1" applyAlignment="1">
      <alignment horizontal="center"/>
    </xf>
    <xf numFmtId="11" fontId="28" fillId="0" borderId="0" xfId="67" applyNumberFormat="1" applyFont="1"/>
    <xf numFmtId="11" fontId="1" fillId="0" borderId="0" xfId="67" applyNumberFormat="1" applyFont="1" applyFill="1" applyBorder="1" applyAlignment="1">
      <alignment horizontal="center"/>
    </xf>
    <xf numFmtId="11" fontId="1" fillId="0" borderId="0" xfId="67" quotePrefix="1" applyNumberFormat="1" applyFont="1" applyFill="1" applyBorder="1" applyAlignment="1">
      <alignment horizontal="center"/>
    </xf>
    <xf numFmtId="11" fontId="1" fillId="0" borderId="0" xfId="67" applyNumberFormat="1" applyFont="1"/>
    <xf numFmtId="171" fontId="1" fillId="0" borderId="0" xfId="67" applyNumberFormat="1" applyFont="1" applyAlignment="1">
      <alignment horizontal="center"/>
    </xf>
    <xf numFmtId="172" fontId="1" fillId="0" borderId="0" xfId="67" applyNumberFormat="1" applyFont="1" applyAlignment="1">
      <alignment horizontal="center"/>
    </xf>
    <xf numFmtId="170" fontId="1" fillId="0" borderId="0" xfId="67" applyNumberFormat="1" applyFont="1" applyAlignment="1">
      <alignment horizontal="center"/>
    </xf>
    <xf numFmtId="167" fontId="34" fillId="0" borderId="0" xfId="67" applyNumberFormat="1" applyFont="1" applyAlignment="1">
      <alignment horizontal="center"/>
    </xf>
    <xf numFmtId="167" fontId="34" fillId="0" borderId="0" xfId="67" applyNumberFormat="1" applyFont="1"/>
    <xf numFmtId="0" fontId="35" fillId="0" borderId="0" xfId="67" applyFont="1" applyAlignment="1">
      <alignment horizontal="right"/>
    </xf>
    <xf numFmtId="170" fontId="1" fillId="0" borderId="0" xfId="67" applyNumberFormat="1" applyFont="1"/>
    <xf numFmtId="2" fontId="1" fillId="0" borderId="0" xfId="67" applyNumberFormat="1" applyFont="1" applyFill="1" applyBorder="1" applyAlignment="1">
      <alignment horizontal="center"/>
    </xf>
    <xf numFmtId="1" fontId="9" fillId="0" borderId="0" xfId="67" applyNumberFormat="1" applyAlignment="1">
      <alignment horizontal="center"/>
    </xf>
    <xf numFmtId="1" fontId="13" fillId="0" borderId="0" xfId="67" applyNumberFormat="1" applyFont="1" applyFill="1" applyBorder="1" applyAlignment="1">
      <alignment horizontal="center" vertical="center" wrapText="1"/>
    </xf>
    <xf numFmtId="1" fontId="1" fillId="0" borderId="0" xfId="67" applyNumberFormat="1" applyFont="1" applyAlignment="1">
      <alignment horizontal="center"/>
    </xf>
    <xf numFmtId="1" fontId="1" fillId="0" borderId="0" xfId="67" applyNumberFormat="1" applyFont="1" applyFill="1" applyBorder="1" applyAlignment="1">
      <alignment horizontal="center"/>
    </xf>
    <xf numFmtId="1" fontId="26" fillId="0" borderId="0" xfId="67" applyNumberFormat="1" applyFont="1" applyAlignment="1">
      <alignment horizontal="center"/>
    </xf>
    <xf numFmtId="1" fontId="26" fillId="0" borderId="0" xfId="67" applyNumberFormat="1" applyFont="1" applyFill="1" applyBorder="1" applyAlignment="1">
      <alignment horizontal="center"/>
    </xf>
    <xf numFmtId="1" fontId="29" fillId="0" borderId="0" xfId="67" applyNumberFormat="1" applyFont="1" applyAlignment="1">
      <alignment horizontal="center"/>
    </xf>
    <xf numFmtId="1" fontId="29" fillId="0" borderId="0" xfId="67" applyNumberFormat="1" applyFont="1"/>
    <xf numFmtId="1" fontId="28" fillId="0" borderId="0" xfId="67" applyNumberFormat="1" applyFont="1" applyAlignment="1">
      <alignment horizontal="center"/>
    </xf>
    <xf numFmtId="2" fontId="34" fillId="0" borderId="0" xfId="67" applyNumberFormat="1" applyFont="1" applyAlignment="1">
      <alignment horizontal="center"/>
    </xf>
    <xf numFmtId="2" fontId="1" fillId="0" borderId="0" xfId="67" applyNumberFormat="1" applyFont="1"/>
    <xf numFmtId="11" fontId="34" fillId="0" borderId="0" xfId="67" applyNumberFormat="1" applyFont="1"/>
  </cellXfs>
  <cellStyles count="96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Normal" xfId="0" builtinId="0"/>
    <cellStyle name="Normal 2" xfId="67"/>
    <cellStyle name="Percent 2" xfId="68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mruColors>
      <color rgb="FFFFFF80"/>
      <color rgb="FFFF82FF"/>
      <color rgb="FFFF09FF"/>
      <color rgb="FFFFDB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title>
      <c:tx>
        <c:rich>
          <a:bodyPr/>
          <a:lstStyle/>
          <a:p>
            <a:pPr>
              <a:defRPr/>
            </a:pPr>
            <a:r>
              <a:rPr lang="en-US"/>
              <a:t>Suprise Valley Hot Springs</a:t>
            </a:r>
          </a:p>
        </c:rich>
      </c:tx>
      <c:layout>
        <c:manualLayout>
          <c:xMode val="edge"/>
          <c:yMode val="edge"/>
          <c:x val="0.23107084973882988"/>
          <c:y val="2.521005067154021E-2"/>
        </c:manualLayout>
      </c:layout>
    </c:title>
    <c:plotArea>
      <c:layout>
        <c:manualLayout>
          <c:layoutTarget val="inner"/>
          <c:xMode val="edge"/>
          <c:yMode val="edge"/>
          <c:x val="0.10515012672008507"/>
          <c:y val="0.12773092340247014"/>
          <c:w val="0.55097634020444597"/>
          <c:h val="0.77387301407872311"/>
        </c:manualLayout>
      </c:layout>
      <c:scatterChart>
        <c:scatterStyle val="lineMarker"/>
        <c:ser>
          <c:idx val="0"/>
          <c:order val="0"/>
          <c:tx>
            <c:strRef>
              <c:f>'Fluid (original units) sorted'!$A$176</c:f>
              <c:strCache>
                <c:ptCount val="1"/>
                <c:pt idx="0">
                  <c:v>Fort Bidwell Hot Springs</c:v>
                </c:pt>
              </c:strCache>
            </c:strRef>
          </c:tx>
          <c:spPr>
            <a:ln w="28575">
              <a:noFill/>
            </a:ln>
          </c:spPr>
          <c:xVal>
            <c:numRef>
              <c:f>'Fluid (original units) sorted'!$T$177:$T$188</c:f>
              <c:numCache>
                <c:formatCode>General</c:formatCode>
                <c:ptCount val="12"/>
                <c:pt idx="0">
                  <c:v>108</c:v>
                </c:pt>
                <c:pt idx="1">
                  <c:v>94.5</c:v>
                </c:pt>
                <c:pt idx="2">
                  <c:v>110</c:v>
                </c:pt>
                <c:pt idx="3">
                  <c:v>66</c:v>
                </c:pt>
                <c:pt idx="4">
                  <c:v>326</c:v>
                </c:pt>
                <c:pt idx="5">
                  <c:v>94</c:v>
                </c:pt>
                <c:pt idx="6">
                  <c:v>78</c:v>
                </c:pt>
                <c:pt idx="7">
                  <c:v>78</c:v>
                </c:pt>
                <c:pt idx="8">
                  <c:v>80</c:v>
                </c:pt>
                <c:pt idx="9">
                  <c:v>110</c:v>
                </c:pt>
                <c:pt idx="10">
                  <c:v>62</c:v>
                </c:pt>
                <c:pt idx="11">
                  <c:v>62</c:v>
                </c:pt>
              </c:numCache>
            </c:numRef>
          </c:xVal>
          <c:yVal>
            <c:numRef>
              <c:f>'Fluid (original units) sorted'!$U$177:$U$188</c:f>
              <c:numCache>
                <c:formatCode>0.0</c:formatCode>
                <c:ptCount val="12"/>
                <c:pt idx="0">
                  <c:v>9</c:v>
                </c:pt>
                <c:pt idx="1">
                  <c:v>9.41</c:v>
                </c:pt>
                <c:pt idx="2" formatCode="0.00">
                  <c:v>10</c:v>
                </c:pt>
                <c:pt idx="3">
                  <c:v>6</c:v>
                </c:pt>
                <c:pt idx="4">
                  <c:v>8.5500000000000007</c:v>
                </c:pt>
                <c:pt idx="5">
                  <c:v>9</c:v>
                </c:pt>
                <c:pt idx="6">
                  <c:v>6.8</c:v>
                </c:pt>
                <c:pt idx="7">
                  <c:v>7.7</c:v>
                </c:pt>
                <c:pt idx="8" formatCode="0.00">
                  <c:v>7.2</c:v>
                </c:pt>
                <c:pt idx="9">
                  <c:v>9.5</c:v>
                </c:pt>
                <c:pt idx="10">
                  <c:v>7.5</c:v>
                </c:pt>
                <c:pt idx="11">
                  <c:v>7.5</c:v>
                </c:pt>
              </c:numCache>
            </c:numRef>
          </c:yVal>
        </c:ser>
        <c:ser>
          <c:idx val="1"/>
          <c:order val="1"/>
          <c:tx>
            <c:strRef>
              <c:f>'Fluid (original units) sorted'!$A$126</c:f>
              <c:strCache>
                <c:ptCount val="1"/>
                <c:pt idx="0">
                  <c:v>Eagleville Hot Springs</c:v>
                </c:pt>
              </c:strCache>
            </c:strRef>
          </c:tx>
          <c:spPr>
            <a:ln w="28575">
              <a:noFill/>
            </a:ln>
          </c:spPr>
          <c:xVal>
            <c:numRef>
              <c:f>'Fluid (original units) sorted'!$T$127:$T$144</c:f>
              <c:numCache>
                <c:formatCode>General</c:formatCode>
                <c:ptCount val="18"/>
                <c:pt idx="1">
                  <c:v>100</c:v>
                </c:pt>
                <c:pt idx="2">
                  <c:v>97</c:v>
                </c:pt>
                <c:pt idx="3" formatCode="0">
                  <c:v>98</c:v>
                </c:pt>
                <c:pt idx="4">
                  <c:v>88</c:v>
                </c:pt>
                <c:pt idx="5">
                  <c:v>90</c:v>
                </c:pt>
                <c:pt idx="6">
                  <c:v>95</c:v>
                </c:pt>
                <c:pt idx="7">
                  <c:v>96</c:v>
                </c:pt>
                <c:pt idx="8">
                  <c:v>34</c:v>
                </c:pt>
                <c:pt idx="9">
                  <c:v>58</c:v>
                </c:pt>
                <c:pt idx="10">
                  <c:v>59</c:v>
                </c:pt>
                <c:pt idx="11" formatCode="0">
                  <c:v>61.5</c:v>
                </c:pt>
                <c:pt idx="12" formatCode="0">
                  <c:v>62</c:v>
                </c:pt>
                <c:pt idx="13">
                  <c:v>64</c:v>
                </c:pt>
                <c:pt idx="15">
                  <c:v>50</c:v>
                </c:pt>
                <c:pt idx="16">
                  <c:v>41</c:v>
                </c:pt>
                <c:pt idx="17">
                  <c:v>62</c:v>
                </c:pt>
              </c:numCache>
            </c:numRef>
          </c:xVal>
          <c:yVal>
            <c:numRef>
              <c:f>'Fluid (original units) sorted'!$U$127:$U$144</c:f>
              <c:numCache>
                <c:formatCode>0.0</c:formatCode>
                <c:ptCount val="18"/>
                <c:pt idx="1">
                  <c:v>1.4</c:v>
                </c:pt>
                <c:pt idx="2">
                  <c:v>2</c:v>
                </c:pt>
                <c:pt idx="3" formatCode="0.00">
                  <c:v>1.43</c:v>
                </c:pt>
                <c:pt idx="4">
                  <c:v>2.2000000000000002</c:v>
                </c:pt>
                <c:pt idx="5">
                  <c:v>1.5</c:v>
                </c:pt>
                <c:pt idx="6">
                  <c:v>2.4</c:v>
                </c:pt>
                <c:pt idx="7">
                  <c:v>1.4</c:v>
                </c:pt>
                <c:pt idx="8">
                  <c:v>3</c:v>
                </c:pt>
                <c:pt idx="9">
                  <c:v>1.2</c:v>
                </c:pt>
                <c:pt idx="10">
                  <c:v>1.7</c:v>
                </c:pt>
                <c:pt idx="11" formatCode="0.00">
                  <c:v>1.1200000000000001</c:v>
                </c:pt>
                <c:pt idx="12">
                  <c:v>1.6</c:v>
                </c:pt>
                <c:pt idx="13">
                  <c:v>1.1000000000000001</c:v>
                </c:pt>
                <c:pt idx="15">
                  <c:v>1.8</c:v>
                </c:pt>
                <c:pt idx="17">
                  <c:v>1.6</c:v>
                </c:pt>
              </c:numCache>
            </c:numRef>
          </c:yVal>
        </c:ser>
        <c:ser>
          <c:idx val="2"/>
          <c:order val="2"/>
          <c:tx>
            <c:strRef>
              <c:f>'Fluid (original units) sorted'!$A$233</c:f>
              <c:strCache>
                <c:ptCount val="1"/>
                <c:pt idx="0">
                  <c:v>Lake City Hot Springs</c:v>
                </c:pt>
              </c:strCache>
            </c:strRef>
          </c:tx>
          <c:spPr>
            <a:ln w="28575">
              <a:noFill/>
            </a:ln>
          </c:spPr>
          <c:xVal>
            <c:numRef>
              <c:f>'Fluid (original units) sorted'!$T$234:$T$269</c:f>
              <c:numCache>
                <c:formatCode>General</c:formatCode>
                <c:ptCount val="36"/>
                <c:pt idx="7">
                  <c:v>290</c:v>
                </c:pt>
                <c:pt idx="9">
                  <c:v>335</c:v>
                </c:pt>
                <c:pt idx="11">
                  <c:v>320</c:v>
                </c:pt>
                <c:pt idx="12">
                  <c:v>322</c:v>
                </c:pt>
                <c:pt idx="14" formatCode="0">
                  <c:v>300</c:v>
                </c:pt>
                <c:pt idx="15">
                  <c:v>338</c:v>
                </c:pt>
                <c:pt idx="16" formatCode="0">
                  <c:v>374</c:v>
                </c:pt>
                <c:pt idx="23">
                  <c:v>310</c:v>
                </c:pt>
                <c:pt idx="24">
                  <c:v>334</c:v>
                </c:pt>
                <c:pt idx="25">
                  <c:v>344</c:v>
                </c:pt>
                <c:pt idx="27">
                  <c:v>308</c:v>
                </c:pt>
                <c:pt idx="28">
                  <c:v>343</c:v>
                </c:pt>
                <c:pt idx="29">
                  <c:v>255</c:v>
                </c:pt>
                <c:pt idx="30">
                  <c:v>313</c:v>
                </c:pt>
              </c:numCache>
            </c:numRef>
          </c:xVal>
          <c:yVal>
            <c:numRef>
              <c:f>'Fluid (original units) sorted'!$U$234:$U$269</c:f>
              <c:numCache>
                <c:formatCode>0.0</c:formatCode>
                <c:ptCount val="36"/>
                <c:pt idx="7">
                  <c:v>14</c:v>
                </c:pt>
                <c:pt idx="9">
                  <c:v>16.5</c:v>
                </c:pt>
                <c:pt idx="11">
                  <c:v>15</c:v>
                </c:pt>
                <c:pt idx="12">
                  <c:v>16.899999999999999</c:v>
                </c:pt>
                <c:pt idx="14">
                  <c:v>16</c:v>
                </c:pt>
                <c:pt idx="15">
                  <c:v>17.8</c:v>
                </c:pt>
                <c:pt idx="16">
                  <c:v>18</c:v>
                </c:pt>
                <c:pt idx="23">
                  <c:v>14.3</c:v>
                </c:pt>
                <c:pt idx="24">
                  <c:v>19.5</c:v>
                </c:pt>
                <c:pt idx="25">
                  <c:v>11.8</c:v>
                </c:pt>
                <c:pt idx="27">
                  <c:v>22.2</c:v>
                </c:pt>
                <c:pt idx="28">
                  <c:v>16.3</c:v>
                </c:pt>
                <c:pt idx="29">
                  <c:v>15.9</c:v>
                </c:pt>
                <c:pt idx="30">
                  <c:v>17.899999999999999</c:v>
                </c:pt>
              </c:numCache>
            </c:numRef>
          </c:yVal>
        </c:ser>
        <c:ser>
          <c:idx val="3"/>
          <c:order val="3"/>
          <c:tx>
            <c:strRef>
              <c:f>'Fluid (original units) sorted'!$A$368</c:f>
              <c:strCache>
                <c:ptCount val="1"/>
                <c:pt idx="0">
                  <c:v>East Side Hot Springs</c:v>
                </c:pt>
              </c:strCache>
            </c:strRef>
          </c:tx>
          <c:spPr>
            <a:ln w="28575">
              <a:noFill/>
            </a:ln>
          </c:spPr>
          <c:xVal>
            <c:numRef>
              <c:f>'Fluid (original units) sorted'!$T$369:$T$410</c:f>
              <c:numCache>
                <c:formatCode>General</c:formatCode>
                <c:ptCount val="42"/>
                <c:pt idx="1">
                  <c:v>317</c:v>
                </c:pt>
                <c:pt idx="2" formatCode="0">
                  <c:v>343</c:v>
                </c:pt>
                <c:pt idx="5">
                  <c:v>330</c:v>
                </c:pt>
                <c:pt idx="9">
                  <c:v>370</c:v>
                </c:pt>
                <c:pt idx="10">
                  <c:v>370</c:v>
                </c:pt>
                <c:pt idx="12">
                  <c:v>374</c:v>
                </c:pt>
                <c:pt idx="13" formatCode="0">
                  <c:v>403</c:v>
                </c:pt>
                <c:pt idx="15">
                  <c:v>323</c:v>
                </c:pt>
                <c:pt idx="18">
                  <c:v>305</c:v>
                </c:pt>
                <c:pt idx="19">
                  <c:v>300</c:v>
                </c:pt>
                <c:pt idx="21" formatCode="0">
                  <c:v>342</c:v>
                </c:pt>
                <c:pt idx="22">
                  <c:v>313</c:v>
                </c:pt>
                <c:pt idx="24" formatCode="0">
                  <c:v>277</c:v>
                </c:pt>
                <c:pt idx="26" formatCode="0">
                  <c:v>285</c:v>
                </c:pt>
                <c:pt idx="28">
                  <c:v>260</c:v>
                </c:pt>
                <c:pt idx="31" formatCode="0">
                  <c:v>297</c:v>
                </c:pt>
                <c:pt idx="32" formatCode="0">
                  <c:v>285</c:v>
                </c:pt>
                <c:pt idx="33">
                  <c:v>280</c:v>
                </c:pt>
                <c:pt idx="35" formatCode="0">
                  <c:v>276</c:v>
                </c:pt>
                <c:pt idx="36">
                  <c:v>266</c:v>
                </c:pt>
                <c:pt idx="38">
                  <c:v>267</c:v>
                </c:pt>
                <c:pt idx="39">
                  <c:v>270</c:v>
                </c:pt>
                <c:pt idx="40">
                  <c:v>270</c:v>
                </c:pt>
                <c:pt idx="41">
                  <c:v>284</c:v>
                </c:pt>
              </c:numCache>
            </c:numRef>
          </c:xVal>
          <c:yVal>
            <c:numRef>
              <c:f>'Fluid (original units) sorted'!$U$369:$U$410</c:f>
              <c:numCache>
                <c:formatCode>0.0</c:formatCode>
                <c:ptCount val="42"/>
                <c:pt idx="1">
                  <c:v>9.5</c:v>
                </c:pt>
                <c:pt idx="2">
                  <c:v>9</c:v>
                </c:pt>
                <c:pt idx="5">
                  <c:v>8.5</c:v>
                </c:pt>
                <c:pt idx="9">
                  <c:v>5.7</c:v>
                </c:pt>
                <c:pt idx="10">
                  <c:v>5.7</c:v>
                </c:pt>
                <c:pt idx="12">
                  <c:v>7</c:v>
                </c:pt>
                <c:pt idx="13">
                  <c:v>5.7</c:v>
                </c:pt>
                <c:pt idx="15">
                  <c:v>9.35</c:v>
                </c:pt>
                <c:pt idx="18">
                  <c:v>10</c:v>
                </c:pt>
                <c:pt idx="19">
                  <c:v>9</c:v>
                </c:pt>
                <c:pt idx="21">
                  <c:v>9.6999999999999993</c:v>
                </c:pt>
                <c:pt idx="22">
                  <c:v>10</c:v>
                </c:pt>
                <c:pt idx="24">
                  <c:v>6</c:v>
                </c:pt>
                <c:pt idx="26">
                  <c:v>6</c:v>
                </c:pt>
                <c:pt idx="28">
                  <c:v>5.96</c:v>
                </c:pt>
                <c:pt idx="31">
                  <c:v>6</c:v>
                </c:pt>
                <c:pt idx="32">
                  <c:v>6</c:v>
                </c:pt>
                <c:pt idx="33">
                  <c:v>5.5</c:v>
                </c:pt>
                <c:pt idx="35">
                  <c:v>5.2</c:v>
                </c:pt>
                <c:pt idx="36">
                  <c:v>5.9</c:v>
                </c:pt>
                <c:pt idx="38">
                  <c:v>5.8</c:v>
                </c:pt>
                <c:pt idx="39">
                  <c:v>6</c:v>
                </c:pt>
                <c:pt idx="40">
                  <c:v>5.6</c:v>
                </c:pt>
                <c:pt idx="41">
                  <c:v>5.8</c:v>
                </c:pt>
              </c:numCache>
            </c:numRef>
          </c:yVal>
        </c:ser>
        <c:ser>
          <c:idx val="5"/>
          <c:order val="4"/>
          <c:tx>
            <c:strRef>
              <c:f>'Fluid (original units) sorted'!$D$414</c:f>
              <c:strCache>
                <c:ptCount val="1"/>
                <c:pt idx="0">
                  <c:v>Reconstructed Phipps-2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'Fluid (original units) sorted'!$T$414</c:f>
              <c:numCache>
                <c:formatCode>0.00</c:formatCode>
                <c:ptCount val="1"/>
                <c:pt idx="0">
                  <c:v>376.57243259999996</c:v>
                </c:pt>
              </c:numCache>
            </c:numRef>
          </c:xVal>
          <c:yVal>
            <c:numRef>
              <c:f>'Fluid (original units) sorted'!$U$414</c:f>
              <c:numCache>
                <c:formatCode>0.00</c:formatCode>
                <c:ptCount val="1"/>
                <c:pt idx="0">
                  <c:v>31.445198758000004</c:v>
                </c:pt>
              </c:numCache>
            </c:numRef>
          </c:yVal>
        </c:ser>
        <c:ser>
          <c:idx val="4"/>
          <c:order val="5"/>
          <c:tx>
            <c:strRef>
              <c:f>'Fluid (original units) sorted'!$A$337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'Fluid (original units) sorted'!$T$337</c:f>
              <c:numCache>
                <c:formatCode>0.00</c:formatCode>
                <c:ptCount val="1"/>
              </c:numCache>
            </c:numRef>
          </c:xVal>
          <c:yVal>
            <c:numRef>
              <c:f>'Fluid (original units) sorted'!$U$337</c:f>
              <c:numCache>
                <c:formatCode>0.00</c:formatCode>
                <c:ptCount val="1"/>
              </c:numCache>
            </c:numRef>
          </c:yVal>
        </c:ser>
        <c:ser>
          <c:idx val="6"/>
          <c:order val="6"/>
          <c:tx>
            <c:strRef>
              <c:f>'Fluid (original units) sorted'!$I$340</c:f>
              <c:strCache>
                <c:ptCount val="1"/>
                <c:pt idx="0">
                  <c:v>Middle Alkali Lake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'Fluid (original units) sorted'!$T$338:$T$342</c:f>
              <c:numCache>
                <c:formatCode>0.000</c:formatCode>
                <c:ptCount val="5"/>
                <c:pt idx="0">
                  <c:v>637.50632210000003</c:v>
                </c:pt>
                <c:pt idx="1">
                  <c:v>5133.8455387000004</c:v>
                </c:pt>
                <c:pt idx="2" formatCode="General">
                  <c:v>340</c:v>
                </c:pt>
                <c:pt idx="3" formatCode="#,##0">
                  <c:v>3180</c:v>
                </c:pt>
                <c:pt idx="4" formatCode="General">
                  <c:v>4090</c:v>
                </c:pt>
              </c:numCache>
            </c:numRef>
          </c:xVal>
          <c:yVal>
            <c:numRef>
              <c:f>'Fluid (original units) sorted'!$U$338:$U$342</c:f>
              <c:numCache>
                <c:formatCode>0.000</c:formatCode>
                <c:ptCount val="5"/>
                <c:pt idx="0">
                  <c:v>1.0900606039999998</c:v>
                </c:pt>
                <c:pt idx="1">
                  <c:v>6.2498632550000002</c:v>
                </c:pt>
                <c:pt idx="2" formatCode="0.0">
                  <c:v>2</c:v>
                </c:pt>
                <c:pt idx="3" formatCode="0.0">
                  <c:v>7.5</c:v>
                </c:pt>
                <c:pt idx="4" formatCode="0.0">
                  <c:v>11</c:v>
                </c:pt>
              </c:numCache>
            </c:numRef>
          </c:yVal>
        </c:ser>
        <c:ser>
          <c:idx val="8"/>
          <c:order val="7"/>
          <c:tx>
            <c:strRef>
              <c:f>'Fluid (original units) sorted'!$I$343</c:f>
              <c:strCache>
                <c:ptCount val="1"/>
                <c:pt idx="0">
                  <c:v>Lower Alkali Lake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'Fluid (original units) sorted'!$T$343</c:f>
              <c:numCache>
                <c:formatCode>General</c:formatCode>
                <c:ptCount val="1"/>
                <c:pt idx="0">
                  <c:v>1370</c:v>
                </c:pt>
              </c:numCache>
            </c:numRef>
          </c:xVal>
          <c:yVal>
            <c:numRef>
              <c:f>'Fluid (original units) sorted'!$U$343</c:f>
              <c:numCache>
                <c:formatCode>0.0</c:formatCode>
                <c:ptCount val="1"/>
                <c:pt idx="0">
                  <c:v>11</c:v>
                </c:pt>
              </c:numCache>
            </c:numRef>
          </c:yVal>
        </c:ser>
        <c:ser>
          <c:idx val="7"/>
          <c:order val="8"/>
          <c:tx>
            <c:strRef>
              <c:f>'Fluid (original units) sorted'!$A$361</c:f>
              <c:strCache>
                <c:ptCount val="1"/>
                <c:pt idx="0">
                  <c:v>SVF 8 Domestic water supply for hotel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7"/>
            <c:spPr>
              <a:ln>
                <a:solidFill>
                  <a:schemeClr val="tx1"/>
                </a:solidFill>
              </a:ln>
            </c:spPr>
          </c:marker>
          <c:xVal>
            <c:numRef>
              <c:f>'Fluid (original units) sorted'!$T$361</c:f>
              <c:numCache>
                <c:formatCode>0</c:formatCode>
                <c:ptCount val="1"/>
                <c:pt idx="0">
                  <c:v>750</c:v>
                </c:pt>
              </c:numCache>
            </c:numRef>
          </c:xVal>
          <c:yVal>
            <c:numRef>
              <c:f>'Fluid (original units) sorted'!$U$361</c:f>
              <c:numCache>
                <c:formatCode>0.0</c:formatCode>
                <c:ptCount val="1"/>
                <c:pt idx="0">
                  <c:v>7.3</c:v>
                </c:pt>
              </c:numCache>
            </c:numRef>
          </c:yVal>
        </c:ser>
        <c:ser>
          <c:idx val="9"/>
          <c:order val="9"/>
          <c:tx>
            <c:strRef>
              <c:f>'Fluid (original units) sorted'!#REF!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3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'Fluid (original units) sorted'!#REF!</c:f>
            </c:numRef>
          </c:xVal>
          <c:yVal>
            <c:numRef>
              <c:f>'Fluid (original units) sorted'!#REF!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</c:ser>
        <c:ser>
          <c:idx val="10"/>
          <c:order val="10"/>
          <c:tx>
            <c:strRef>
              <c:f>'Fluid (original units) sorted'!#REF!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3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'Fluid (original units) sorted'!#REF!</c:f>
            </c:numRef>
          </c:xVal>
          <c:yVal>
            <c:numRef>
              <c:f>'Fluid (original units) sorted'!#REF!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</c:ser>
        <c:axId val="145012992"/>
        <c:axId val="145097472"/>
      </c:scatterChart>
      <c:valAx>
        <c:axId val="145012992"/>
        <c:scaling>
          <c:orientation val="minMax"/>
          <c:max val="5500"/>
          <c:min val="0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baseline="0"/>
                  <a:t>Na (mg/L)</a:t>
                </a:r>
                <a:endParaRPr lang="en-US"/>
              </a:p>
            </c:rich>
          </c:tx>
        </c:title>
        <c:numFmt formatCode="General" sourceLinked="1"/>
        <c:majorTickMark val="none"/>
        <c:minorTickMark val="in"/>
        <c:tickLblPos val="nextTo"/>
        <c:crossAx val="145097472"/>
        <c:crossesAt val="0"/>
        <c:crossBetween val="midCat"/>
      </c:valAx>
      <c:valAx>
        <c:axId val="145097472"/>
        <c:scaling>
          <c:orientation val="minMax"/>
          <c:max val="40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K</a:t>
                </a:r>
                <a:r>
                  <a:rPr lang="en-US" baseline="0"/>
                  <a:t> </a:t>
                </a:r>
                <a:r>
                  <a:rPr lang="en-US"/>
                  <a:t>(mg/L)</a:t>
                </a:r>
              </a:p>
            </c:rich>
          </c:tx>
        </c:title>
        <c:numFmt formatCode="@" sourceLinked="0"/>
        <c:majorTickMark val="in"/>
        <c:minorTickMark val="in"/>
        <c:tickLblPos val="nextTo"/>
        <c:crossAx val="145012992"/>
        <c:crosses val="autoZero"/>
        <c:crossBetween val="midCat"/>
      </c:valAx>
      <c:spPr>
        <a:noFill/>
      </c:spPr>
    </c:plotArea>
    <c:legend>
      <c:legendPos val="r"/>
      <c:layout>
        <c:manualLayout>
          <c:xMode val="edge"/>
          <c:yMode val="edge"/>
          <c:x val="0.68335958079846459"/>
          <c:y val="0.123287511654607"/>
          <c:w val="0.31664041920153502"/>
          <c:h val="0.68857290129930049"/>
        </c:manualLayout>
      </c:layout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</c:chart>
  <c:spPr>
    <a:ln>
      <a:noFill/>
    </a:ln>
  </c:spPr>
  <c:txPr>
    <a:bodyPr/>
    <a:lstStyle/>
    <a:p>
      <a:pPr>
        <a:defRPr>
          <a:latin typeface="Times New Roman"/>
          <a:cs typeface="Times New Roman"/>
        </a:defRPr>
      </a:pPr>
      <a:endParaRPr lang="en-US"/>
    </a:p>
  </c:txPr>
  <c:printSettings>
    <c:headerFooter/>
    <c:pageMargins b="1" l="0.75000000000000056" r="0.75000000000000056" t="1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title>
      <c:tx>
        <c:rich>
          <a:bodyPr/>
          <a:lstStyle/>
          <a:p>
            <a:pPr>
              <a:defRPr/>
            </a:pPr>
            <a:r>
              <a:rPr lang="en-US"/>
              <a:t>Suprise Valley Cold Wells (Zoomed)</a:t>
            </a:r>
          </a:p>
        </c:rich>
      </c:tx>
      <c:layout>
        <c:manualLayout>
          <c:xMode val="edge"/>
          <c:yMode val="edge"/>
          <c:x val="0.23107084973882988"/>
          <c:y val="2.521005067154021E-2"/>
        </c:manualLayout>
      </c:layout>
    </c:title>
    <c:plotArea>
      <c:layout>
        <c:manualLayout>
          <c:layoutTarget val="inner"/>
          <c:xMode val="edge"/>
          <c:yMode val="edge"/>
          <c:x val="0.1051501267200851"/>
          <c:y val="0.12773092340247019"/>
          <c:w val="0.55097634020444597"/>
          <c:h val="0.77387301407872355"/>
        </c:manualLayout>
      </c:layout>
      <c:scatterChart>
        <c:scatterStyle val="lineMarker"/>
        <c:ser>
          <c:idx val="0"/>
          <c:order val="0"/>
          <c:tx>
            <c:strRef>
              <c:f>'Fluid (original units) sorted'!$A$189</c:f>
              <c:strCache>
                <c:ptCount val="1"/>
                <c:pt idx="0">
                  <c:v>Fort Bidwell Cold Wells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ln>
                <a:solidFill>
                  <a:schemeClr val="tx1"/>
                </a:solidFill>
              </a:ln>
            </c:spPr>
          </c:marker>
          <c:xVal>
            <c:numRef>
              <c:f>'Fluid (original units) sorted'!$AE$190:$AE$231</c:f>
              <c:numCache>
                <c:formatCode>0.0</c:formatCode>
                <c:ptCount val="42"/>
                <c:pt idx="0" formatCode="General">
                  <c:v>29.6</c:v>
                </c:pt>
                <c:pt idx="1">
                  <c:v>15</c:v>
                </c:pt>
                <c:pt idx="2">
                  <c:v>3</c:v>
                </c:pt>
                <c:pt idx="3">
                  <c:v>3.2</c:v>
                </c:pt>
                <c:pt idx="4">
                  <c:v>15</c:v>
                </c:pt>
                <c:pt idx="5" formatCode="General">
                  <c:v>24.4</c:v>
                </c:pt>
                <c:pt idx="6">
                  <c:v>3.8</c:v>
                </c:pt>
                <c:pt idx="7">
                  <c:v>13</c:v>
                </c:pt>
                <c:pt idx="8">
                  <c:v>3.7</c:v>
                </c:pt>
                <c:pt idx="9">
                  <c:v>4.5</c:v>
                </c:pt>
                <c:pt idx="10">
                  <c:v>13</c:v>
                </c:pt>
                <c:pt idx="11">
                  <c:v>20</c:v>
                </c:pt>
                <c:pt idx="12">
                  <c:v>1</c:v>
                </c:pt>
                <c:pt idx="13">
                  <c:v>4</c:v>
                </c:pt>
                <c:pt idx="14">
                  <c:v>4.3</c:v>
                </c:pt>
                <c:pt idx="15">
                  <c:v>9.5</c:v>
                </c:pt>
                <c:pt idx="16">
                  <c:v>17</c:v>
                </c:pt>
                <c:pt idx="17" formatCode="General">
                  <c:v>1</c:v>
                </c:pt>
                <c:pt idx="18">
                  <c:v>23</c:v>
                </c:pt>
                <c:pt idx="19" formatCode="General">
                  <c:v>16.2</c:v>
                </c:pt>
                <c:pt idx="20">
                  <c:v>29</c:v>
                </c:pt>
                <c:pt idx="21">
                  <c:v>5</c:v>
                </c:pt>
                <c:pt idx="22">
                  <c:v>4.8</c:v>
                </c:pt>
                <c:pt idx="23">
                  <c:v>7.5</c:v>
                </c:pt>
                <c:pt idx="24">
                  <c:v>16</c:v>
                </c:pt>
                <c:pt idx="25">
                  <c:v>1</c:v>
                </c:pt>
                <c:pt idx="26">
                  <c:v>1</c:v>
                </c:pt>
                <c:pt idx="27">
                  <c:v>2.8</c:v>
                </c:pt>
                <c:pt idx="28">
                  <c:v>18</c:v>
                </c:pt>
                <c:pt idx="29">
                  <c:v>3</c:v>
                </c:pt>
                <c:pt idx="30">
                  <c:v>22</c:v>
                </c:pt>
                <c:pt idx="32">
                  <c:v>1</c:v>
                </c:pt>
                <c:pt idx="33">
                  <c:v>34</c:v>
                </c:pt>
                <c:pt idx="34">
                  <c:v>29</c:v>
                </c:pt>
                <c:pt idx="35">
                  <c:v>29</c:v>
                </c:pt>
                <c:pt idx="36" formatCode="General">
                  <c:v>16.100000000000001</c:v>
                </c:pt>
                <c:pt idx="37">
                  <c:v>12</c:v>
                </c:pt>
                <c:pt idx="38">
                  <c:v>9.1999999999999993</c:v>
                </c:pt>
                <c:pt idx="39">
                  <c:v>8</c:v>
                </c:pt>
                <c:pt idx="40" formatCode="General">
                  <c:v>0.54500000000000004</c:v>
                </c:pt>
              </c:numCache>
            </c:numRef>
          </c:xVal>
          <c:yVal>
            <c:numRef>
              <c:f>'Fluid (original units) sorted'!$X$190:$X$231</c:f>
              <c:numCache>
                <c:formatCode>General</c:formatCode>
                <c:ptCount val="42"/>
                <c:pt idx="1">
                  <c:v>0.46</c:v>
                </c:pt>
                <c:pt idx="2">
                  <c:v>0.12</c:v>
                </c:pt>
                <c:pt idx="3">
                  <c:v>0</c:v>
                </c:pt>
                <c:pt idx="4">
                  <c:v>0.2</c:v>
                </c:pt>
                <c:pt idx="6">
                  <c:v>7.0000000000000007E-2</c:v>
                </c:pt>
                <c:pt idx="7">
                  <c:v>0.1</c:v>
                </c:pt>
                <c:pt idx="8">
                  <c:v>0</c:v>
                </c:pt>
                <c:pt idx="9">
                  <c:v>0.16</c:v>
                </c:pt>
                <c:pt idx="10">
                  <c:v>0.1</c:v>
                </c:pt>
                <c:pt idx="11">
                  <c:v>0.9</c:v>
                </c:pt>
                <c:pt idx="12">
                  <c:v>0</c:v>
                </c:pt>
                <c:pt idx="13">
                  <c:v>0.1</c:v>
                </c:pt>
                <c:pt idx="14">
                  <c:v>0.1</c:v>
                </c:pt>
                <c:pt idx="15">
                  <c:v>0.16</c:v>
                </c:pt>
                <c:pt idx="16">
                  <c:v>0.6</c:v>
                </c:pt>
                <c:pt idx="18">
                  <c:v>0.1</c:v>
                </c:pt>
                <c:pt idx="19">
                  <c:v>0.3</c:v>
                </c:pt>
                <c:pt idx="20">
                  <c:v>0.3</c:v>
                </c:pt>
                <c:pt idx="21">
                  <c:v>0</c:v>
                </c:pt>
                <c:pt idx="22">
                  <c:v>0.2</c:v>
                </c:pt>
                <c:pt idx="23">
                  <c:v>0.24</c:v>
                </c:pt>
                <c:pt idx="24">
                  <c:v>0.4</c:v>
                </c:pt>
                <c:pt idx="25">
                  <c:v>0</c:v>
                </c:pt>
                <c:pt idx="26">
                  <c:v>0.08</c:v>
                </c:pt>
                <c:pt idx="27">
                  <c:v>0.06</c:v>
                </c:pt>
                <c:pt idx="28">
                  <c:v>0.5</c:v>
                </c:pt>
                <c:pt idx="29">
                  <c:v>0</c:v>
                </c:pt>
                <c:pt idx="30">
                  <c:v>0.3</c:v>
                </c:pt>
                <c:pt idx="32">
                  <c:v>0.1</c:v>
                </c:pt>
                <c:pt idx="33">
                  <c:v>0.48</c:v>
                </c:pt>
                <c:pt idx="34">
                  <c:v>0.5</c:v>
                </c:pt>
                <c:pt idx="35">
                  <c:v>0.45</c:v>
                </c:pt>
                <c:pt idx="36">
                  <c:v>0.3</c:v>
                </c:pt>
                <c:pt idx="37">
                  <c:v>0.3</c:v>
                </c:pt>
                <c:pt idx="38">
                  <c:v>0.1</c:v>
                </c:pt>
                <c:pt idx="39">
                  <c:v>0.1</c:v>
                </c:pt>
              </c:numCache>
            </c:numRef>
          </c:yVal>
        </c:ser>
        <c:ser>
          <c:idx val="1"/>
          <c:order val="1"/>
          <c:tx>
            <c:strRef>
              <c:f>'Fluid (original units) sorted'!$A$145</c:f>
              <c:strCache>
                <c:ptCount val="1"/>
                <c:pt idx="0">
                  <c:v>Eagleville Cold Wells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ln>
                <a:solidFill>
                  <a:schemeClr val="tx1"/>
                </a:solidFill>
              </a:ln>
            </c:spPr>
          </c:marker>
          <c:xVal>
            <c:numRef>
              <c:f>'Fluid (original units) sorted'!$AE$146:$AE$175</c:f>
              <c:numCache>
                <c:formatCode>0.0</c:formatCode>
                <c:ptCount val="30"/>
                <c:pt idx="0">
                  <c:v>16</c:v>
                </c:pt>
                <c:pt idx="2">
                  <c:v>1</c:v>
                </c:pt>
                <c:pt idx="3">
                  <c:v>26.2</c:v>
                </c:pt>
                <c:pt idx="4">
                  <c:v>12</c:v>
                </c:pt>
                <c:pt idx="5">
                  <c:v>2.2000000000000002</c:v>
                </c:pt>
                <c:pt idx="6">
                  <c:v>3.5</c:v>
                </c:pt>
                <c:pt idx="7">
                  <c:v>5</c:v>
                </c:pt>
                <c:pt idx="8">
                  <c:v>0</c:v>
                </c:pt>
                <c:pt idx="9">
                  <c:v>1</c:v>
                </c:pt>
                <c:pt idx="10">
                  <c:v>12</c:v>
                </c:pt>
                <c:pt idx="11">
                  <c:v>2.4</c:v>
                </c:pt>
                <c:pt idx="12">
                  <c:v>9</c:v>
                </c:pt>
                <c:pt idx="13">
                  <c:v>3.4</c:v>
                </c:pt>
                <c:pt idx="15">
                  <c:v>15</c:v>
                </c:pt>
                <c:pt idx="16">
                  <c:v>42</c:v>
                </c:pt>
                <c:pt idx="17">
                  <c:v>17</c:v>
                </c:pt>
                <c:pt idx="18">
                  <c:v>15</c:v>
                </c:pt>
                <c:pt idx="19">
                  <c:v>15</c:v>
                </c:pt>
                <c:pt idx="20">
                  <c:v>1</c:v>
                </c:pt>
                <c:pt idx="22">
                  <c:v>3</c:v>
                </c:pt>
                <c:pt idx="23">
                  <c:v>55</c:v>
                </c:pt>
                <c:pt idx="24">
                  <c:v>6</c:v>
                </c:pt>
                <c:pt idx="25" formatCode="0.00">
                  <c:v>0.55000000000000004</c:v>
                </c:pt>
                <c:pt idx="26">
                  <c:v>3.9</c:v>
                </c:pt>
                <c:pt idx="27">
                  <c:v>15</c:v>
                </c:pt>
                <c:pt idx="28">
                  <c:v>17</c:v>
                </c:pt>
                <c:pt idx="29">
                  <c:v>1</c:v>
                </c:pt>
              </c:numCache>
            </c:numRef>
          </c:xVal>
          <c:yVal>
            <c:numRef>
              <c:f>'Fluid (original units) sorted'!$X$146:$X$175</c:f>
              <c:numCache>
                <c:formatCode>0.0</c:formatCode>
                <c:ptCount val="30"/>
                <c:pt idx="0" formatCode="General">
                  <c:v>0.8</c:v>
                </c:pt>
                <c:pt idx="2" formatCode="General">
                  <c:v>0.06</c:v>
                </c:pt>
                <c:pt idx="4" formatCode="General">
                  <c:v>0.18</c:v>
                </c:pt>
                <c:pt idx="5" formatCode="General">
                  <c:v>0.03</c:v>
                </c:pt>
                <c:pt idx="6" formatCode="General">
                  <c:v>0.02</c:v>
                </c:pt>
                <c:pt idx="7" formatCode="General">
                  <c:v>0.06</c:v>
                </c:pt>
                <c:pt idx="8" formatCode="General">
                  <c:v>0</c:v>
                </c:pt>
                <c:pt idx="9" formatCode="General">
                  <c:v>0</c:v>
                </c:pt>
                <c:pt idx="10" formatCode="General">
                  <c:v>0.18</c:v>
                </c:pt>
                <c:pt idx="11" formatCode="General">
                  <c:v>0.06</c:v>
                </c:pt>
                <c:pt idx="12" formatCode="General">
                  <c:v>0.2</c:v>
                </c:pt>
                <c:pt idx="13" formatCode="General">
                  <c:v>0.04</c:v>
                </c:pt>
                <c:pt idx="15" formatCode="General">
                  <c:v>0.3</c:v>
                </c:pt>
                <c:pt idx="16" formatCode="General">
                  <c:v>0.88</c:v>
                </c:pt>
                <c:pt idx="17" formatCode="General">
                  <c:v>0.7</c:v>
                </c:pt>
                <c:pt idx="18" formatCode="General">
                  <c:v>0.4</c:v>
                </c:pt>
                <c:pt idx="19" formatCode="General">
                  <c:v>0.41</c:v>
                </c:pt>
                <c:pt idx="23" formatCode="General">
                  <c:v>0.22</c:v>
                </c:pt>
                <c:pt idx="27" formatCode="General">
                  <c:v>0.3</c:v>
                </c:pt>
                <c:pt idx="28" formatCode="General">
                  <c:v>0.6</c:v>
                </c:pt>
                <c:pt idx="29" formatCode="General">
                  <c:v>0</c:v>
                </c:pt>
              </c:numCache>
            </c:numRef>
          </c:yVal>
        </c:ser>
        <c:ser>
          <c:idx val="2"/>
          <c:order val="2"/>
          <c:tx>
            <c:strRef>
              <c:f>'Fluid (original units) sorted'!$A$285</c:f>
              <c:strCache>
                <c:ptCount val="1"/>
                <c:pt idx="0">
                  <c:v>Lake City Cold Wells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7"/>
            <c:spPr>
              <a:ln>
                <a:solidFill>
                  <a:schemeClr val="tx1"/>
                </a:solidFill>
              </a:ln>
            </c:spPr>
          </c:marker>
          <c:xVal>
            <c:numRef>
              <c:f>'Fluid (original units) sorted'!$AE$286:$AE$335</c:f>
              <c:numCache>
                <c:formatCode>0.0</c:formatCode>
                <c:ptCount val="50"/>
                <c:pt idx="0" formatCode="General">
                  <c:v>1.06</c:v>
                </c:pt>
                <c:pt idx="1">
                  <c:v>222</c:v>
                </c:pt>
                <c:pt idx="2" formatCode="General">
                  <c:v>0.7</c:v>
                </c:pt>
                <c:pt idx="3">
                  <c:v>0</c:v>
                </c:pt>
                <c:pt idx="4">
                  <c:v>1.1000000000000001</c:v>
                </c:pt>
                <c:pt idx="5">
                  <c:v>1</c:v>
                </c:pt>
                <c:pt idx="6" formatCode="0.00">
                  <c:v>0.8</c:v>
                </c:pt>
                <c:pt idx="7" formatCode="0.00">
                  <c:v>0.75</c:v>
                </c:pt>
                <c:pt idx="8" formatCode="0.00">
                  <c:v>0.7</c:v>
                </c:pt>
                <c:pt idx="9">
                  <c:v>1</c:v>
                </c:pt>
                <c:pt idx="10">
                  <c:v>1.8</c:v>
                </c:pt>
                <c:pt idx="11">
                  <c:v>0.2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 formatCode="General">
                  <c:v>1.24</c:v>
                </c:pt>
                <c:pt idx="17">
                  <c:v>1</c:v>
                </c:pt>
                <c:pt idx="18" formatCode="0.00">
                  <c:v>0.4</c:v>
                </c:pt>
                <c:pt idx="19">
                  <c:v>2.8</c:v>
                </c:pt>
                <c:pt idx="20">
                  <c:v>2.6</c:v>
                </c:pt>
                <c:pt idx="21">
                  <c:v>1</c:v>
                </c:pt>
                <c:pt idx="22">
                  <c:v>2</c:v>
                </c:pt>
                <c:pt idx="23">
                  <c:v>5</c:v>
                </c:pt>
                <c:pt idx="24">
                  <c:v>1</c:v>
                </c:pt>
                <c:pt idx="25">
                  <c:v>3</c:v>
                </c:pt>
                <c:pt idx="26">
                  <c:v>3.5</c:v>
                </c:pt>
                <c:pt idx="27">
                  <c:v>0</c:v>
                </c:pt>
                <c:pt idx="28" formatCode="General">
                  <c:v>153</c:v>
                </c:pt>
                <c:pt idx="29" formatCode="General">
                  <c:v>0.74</c:v>
                </c:pt>
                <c:pt idx="30" formatCode="General">
                  <c:v>1.23</c:v>
                </c:pt>
                <c:pt idx="32">
                  <c:v>1.5</c:v>
                </c:pt>
                <c:pt idx="33">
                  <c:v>2.5</c:v>
                </c:pt>
                <c:pt idx="34" formatCode="General">
                  <c:v>0.85</c:v>
                </c:pt>
                <c:pt idx="35" formatCode="General">
                  <c:v>0.23200000000000001</c:v>
                </c:pt>
                <c:pt idx="36" formatCode="General">
                  <c:v>84.1</c:v>
                </c:pt>
                <c:pt idx="37">
                  <c:v>0.2</c:v>
                </c:pt>
                <c:pt idx="38">
                  <c:v>3.4</c:v>
                </c:pt>
                <c:pt idx="39">
                  <c:v>4.7</c:v>
                </c:pt>
                <c:pt idx="40">
                  <c:v>15</c:v>
                </c:pt>
                <c:pt idx="41">
                  <c:v>7</c:v>
                </c:pt>
                <c:pt idx="42">
                  <c:v>6</c:v>
                </c:pt>
                <c:pt idx="43">
                  <c:v>379</c:v>
                </c:pt>
                <c:pt idx="44">
                  <c:v>7.2</c:v>
                </c:pt>
                <c:pt idx="45">
                  <c:v>1.4</c:v>
                </c:pt>
                <c:pt idx="46">
                  <c:v>0.5</c:v>
                </c:pt>
                <c:pt idx="47" formatCode="0.00">
                  <c:v>0.7</c:v>
                </c:pt>
                <c:pt idx="48" formatCode="0.00">
                  <c:v>0.9</c:v>
                </c:pt>
                <c:pt idx="49" formatCode="0.00">
                  <c:v>0.75</c:v>
                </c:pt>
              </c:numCache>
            </c:numRef>
          </c:xVal>
          <c:yVal>
            <c:numRef>
              <c:f>'Fluid (original units) sorted'!$X$286:$X$335</c:f>
              <c:numCache>
                <c:formatCode>General</c:formatCode>
                <c:ptCount val="50"/>
                <c:pt idx="1">
                  <c:v>5.9</c:v>
                </c:pt>
                <c:pt idx="3">
                  <c:v>0</c:v>
                </c:pt>
                <c:pt idx="4">
                  <c:v>0.06</c:v>
                </c:pt>
                <c:pt idx="5">
                  <c:v>0.04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0.1</c:v>
                </c:pt>
                <c:pt idx="15">
                  <c:v>0.13</c:v>
                </c:pt>
                <c:pt idx="16">
                  <c:v>0.11</c:v>
                </c:pt>
                <c:pt idx="17">
                  <c:v>0</c:v>
                </c:pt>
                <c:pt idx="19">
                  <c:v>0</c:v>
                </c:pt>
                <c:pt idx="20">
                  <c:v>0.08</c:v>
                </c:pt>
                <c:pt idx="21">
                  <c:v>0</c:v>
                </c:pt>
                <c:pt idx="22">
                  <c:v>0.1</c:v>
                </c:pt>
                <c:pt idx="23">
                  <c:v>0.1</c:v>
                </c:pt>
                <c:pt idx="24">
                  <c:v>0</c:v>
                </c:pt>
                <c:pt idx="25">
                  <c:v>0</c:v>
                </c:pt>
                <c:pt idx="26">
                  <c:v>0.08</c:v>
                </c:pt>
                <c:pt idx="27">
                  <c:v>0</c:v>
                </c:pt>
                <c:pt idx="28">
                  <c:v>4.4000000000000004</c:v>
                </c:pt>
                <c:pt idx="29">
                  <c:v>0.11</c:v>
                </c:pt>
                <c:pt idx="32">
                  <c:v>0.06</c:v>
                </c:pt>
                <c:pt idx="33">
                  <c:v>0</c:v>
                </c:pt>
                <c:pt idx="36">
                  <c:v>7.8</c:v>
                </c:pt>
                <c:pt idx="37">
                  <c:v>0.06</c:v>
                </c:pt>
                <c:pt idx="38">
                  <c:v>0.43</c:v>
                </c:pt>
                <c:pt idx="39">
                  <c:v>0.05</c:v>
                </c:pt>
                <c:pt idx="40">
                  <c:v>1.2</c:v>
                </c:pt>
                <c:pt idx="41">
                  <c:v>0.08</c:v>
                </c:pt>
                <c:pt idx="42">
                  <c:v>0.1</c:v>
                </c:pt>
                <c:pt idx="43">
                  <c:v>3.1</c:v>
                </c:pt>
                <c:pt idx="44">
                  <c:v>0</c:v>
                </c:pt>
                <c:pt idx="45">
                  <c:v>0.45</c:v>
                </c:pt>
                <c:pt idx="46">
                  <c:v>0</c:v>
                </c:pt>
              </c:numCache>
            </c:numRef>
          </c:yVal>
        </c:ser>
        <c:ser>
          <c:idx val="3"/>
          <c:order val="3"/>
          <c:tx>
            <c:strRef>
              <c:f>'Fluid (original units) sorted'!$A$345</c:f>
              <c:strCache>
                <c:ptCount val="1"/>
                <c:pt idx="0">
                  <c:v>East Side Cold Wells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ln>
                <a:solidFill>
                  <a:schemeClr val="tx1"/>
                </a:solidFill>
              </a:ln>
            </c:spPr>
          </c:marker>
          <c:xVal>
            <c:numRef>
              <c:f>'Fluid (original units) sorted'!$AE$346:$AE$366</c:f>
              <c:numCache>
                <c:formatCode>0.0</c:formatCode>
                <c:ptCount val="21"/>
                <c:pt idx="0">
                  <c:v>243</c:v>
                </c:pt>
                <c:pt idx="1">
                  <c:v>163</c:v>
                </c:pt>
                <c:pt idx="2">
                  <c:v>23</c:v>
                </c:pt>
                <c:pt idx="3">
                  <c:v>56</c:v>
                </c:pt>
                <c:pt idx="4">
                  <c:v>49</c:v>
                </c:pt>
                <c:pt idx="5">
                  <c:v>25</c:v>
                </c:pt>
                <c:pt idx="6">
                  <c:v>23</c:v>
                </c:pt>
                <c:pt idx="7">
                  <c:v>20</c:v>
                </c:pt>
                <c:pt idx="8">
                  <c:v>26</c:v>
                </c:pt>
                <c:pt idx="9">
                  <c:v>38</c:v>
                </c:pt>
                <c:pt idx="10">
                  <c:v>22</c:v>
                </c:pt>
                <c:pt idx="11">
                  <c:v>68</c:v>
                </c:pt>
                <c:pt idx="12">
                  <c:v>25</c:v>
                </c:pt>
                <c:pt idx="13">
                  <c:v>231</c:v>
                </c:pt>
                <c:pt idx="14">
                  <c:v>98</c:v>
                </c:pt>
                <c:pt idx="15">
                  <c:v>59.4</c:v>
                </c:pt>
                <c:pt idx="16">
                  <c:v>52.4</c:v>
                </c:pt>
                <c:pt idx="18">
                  <c:v>71</c:v>
                </c:pt>
                <c:pt idx="19">
                  <c:v>186</c:v>
                </c:pt>
                <c:pt idx="20">
                  <c:v>40</c:v>
                </c:pt>
              </c:numCache>
            </c:numRef>
          </c:xVal>
          <c:yVal>
            <c:numRef>
              <c:f>'Fluid (original units) sorted'!$X$346:$X$366</c:f>
              <c:numCache>
                <c:formatCode>General</c:formatCode>
                <c:ptCount val="21"/>
                <c:pt idx="0">
                  <c:v>0.93</c:v>
                </c:pt>
                <c:pt idx="1">
                  <c:v>2.6</c:v>
                </c:pt>
                <c:pt idx="2">
                  <c:v>0.7</c:v>
                </c:pt>
                <c:pt idx="3">
                  <c:v>0.9</c:v>
                </c:pt>
                <c:pt idx="5">
                  <c:v>0.3</c:v>
                </c:pt>
                <c:pt idx="6">
                  <c:v>0.3</c:v>
                </c:pt>
                <c:pt idx="7">
                  <c:v>0.4</c:v>
                </c:pt>
                <c:pt idx="8">
                  <c:v>0.7</c:v>
                </c:pt>
                <c:pt idx="9">
                  <c:v>0.9</c:v>
                </c:pt>
                <c:pt idx="10">
                  <c:v>0.4</c:v>
                </c:pt>
                <c:pt idx="11">
                  <c:v>1.3</c:v>
                </c:pt>
                <c:pt idx="12">
                  <c:v>0.5</c:v>
                </c:pt>
                <c:pt idx="13">
                  <c:v>4.3</c:v>
                </c:pt>
                <c:pt idx="14">
                  <c:v>0.8</c:v>
                </c:pt>
                <c:pt idx="15" formatCode="0.0">
                  <c:v>9.1999999999999993</c:v>
                </c:pt>
                <c:pt idx="16" formatCode="0.0">
                  <c:v>0.9</c:v>
                </c:pt>
                <c:pt idx="18">
                  <c:v>1.5</c:v>
                </c:pt>
                <c:pt idx="19">
                  <c:v>2.8</c:v>
                </c:pt>
                <c:pt idx="20" formatCode="0.0">
                  <c:v>1</c:v>
                </c:pt>
              </c:numCache>
            </c:numRef>
          </c:yVal>
        </c:ser>
        <c:ser>
          <c:idx val="4"/>
          <c:order val="4"/>
          <c:tx>
            <c:strRef>
              <c:f>'Fluid (original units) sorted'!$A$3</c:f>
              <c:strCache>
                <c:ptCount val="1"/>
                <c:pt idx="0">
                  <c:v>Cedarville Cold Wells</c:v>
                </c:pt>
              </c:strCache>
            </c:strRef>
          </c:tx>
          <c:spPr>
            <a:ln w="28575">
              <a:noFill/>
            </a:ln>
          </c:spPr>
          <c:marker>
            <c:spPr>
              <a:ln>
                <a:solidFill>
                  <a:schemeClr val="tx1"/>
                </a:solidFill>
              </a:ln>
            </c:spPr>
          </c:marker>
          <c:xVal>
            <c:numRef>
              <c:f>'Fluid (original units) sorted'!$AE$4:$AE$125</c:f>
              <c:numCache>
                <c:formatCode>0.0</c:formatCode>
                <c:ptCount val="122"/>
                <c:pt idx="0">
                  <c:v>7</c:v>
                </c:pt>
                <c:pt idx="1">
                  <c:v>3.9</c:v>
                </c:pt>
                <c:pt idx="2">
                  <c:v>2</c:v>
                </c:pt>
                <c:pt idx="3">
                  <c:v>0</c:v>
                </c:pt>
                <c:pt idx="4">
                  <c:v>2.1</c:v>
                </c:pt>
                <c:pt idx="6">
                  <c:v>0</c:v>
                </c:pt>
                <c:pt idx="7">
                  <c:v>0.5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0</c:v>
                </c:pt>
                <c:pt idx="13">
                  <c:v>8</c:v>
                </c:pt>
                <c:pt idx="14">
                  <c:v>2.5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3</c:v>
                </c:pt>
                <c:pt idx="19">
                  <c:v>2.8</c:v>
                </c:pt>
                <c:pt idx="20">
                  <c:v>1</c:v>
                </c:pt>
                <c:pt idx="21">
                  <c:v>0.2</c:v>
                </c:pt>
                <c:pt idx="22">
                  <c:v>4</c:v>
                </c:pt>
                <c:pt idx="23">
                  <c:v>2.4</c:v>
                </c:pt>
                <c:pt idx="24">
                  <c:v>0.5</c:v>
                </c:pt>
                <c:pt idx="25">
                  <c:v>0</c:v>
                </c:pt>
                <c:pt idx="27">
                  <c:v>1</c:v>
                </c:pt>
                <c:pt idx="28">
                  <c:v>2.4</c:v>
                </c:pt>
                <c:pt idx="29">
                  <c:v>0.5</c:v>
                </c:pt>
                <c:pt idx="30">
                  <c:v>22</c:v>
                </c:pt>
                <c:pt idx="31">
                  <c:v>0.6</c:v>
                </c:pt>
                <c:pt idx="32">
                  <c:v>5.6</c:v>
                </c:pt>
                <c:pt idx="33">
                  <c:v>1</c:v>
                </c:pt>
                <c:pt idx="34">
                  <c:v>3.5</c:v>
                </c:pt>
                <c:pt idx="35">
                  <c:v>0.2</c:v>
                </c:pt>
                <c:pt idx="36">
                  <c:v>0.6</c:v>
                </c:pt>
                <c:pt idx="37">
                  <c:v>5</c:v>
                </c:pt>
                <c:pt idx="38">
                  <c:v>3.5</c:v>
                </c:pt>
                <c:pt idx="39">
                  <c:v>1</c:v>
                </c:pt>
                <c:pt idx="40">
                  <c:v>5</c:v>
                </c:pt>
                <c:pt idx="41">
                  <c:v>1.2</c:v>
                </c:pt>
                <c:pt idx="42">
                  <c:v>0</c:v>
                </c:pt>
                <c:pt idx="43">
                  <c:v>2</c:v>
                </c:pt>
                <c:pt idx="44">
                  <c:v>4</c:v>
                </c:pt>
                <c:pt idx="45">
                  <c:v>0</c:v>
                </c:pt>
                <c:pt idx="46">
                  <c:v>1</c:v>
                </c:pt>
                <c:pt idx="47">
                  <c:v>3</c:v>
                </c:pt>
                <c:pt idx="49">
                  <c:v>0.9</c:v>
                </c:pt>
                <c:pt idx="50">
                  <c:v>3</c:v>
                </c:pt>
                <c:pt idx="51">
                  <c:v>1</c:v>
                </c:pt>
                <c:pt idx="52">
                  <c:v>1</c:v>
                </c:pt>
                <c:pt idx="53">
                  <c:v>1.5</c:v>
                </c:pt>
                <c:pt idx="54">
                  <c:v>1</c:v>
                </c:pt>
                <c:pt idx="55">
                  <c:v>1</c:v>
                </c:pt>
                <c:pt idx="56">
                  <c:v>4</c:v>
                </c:pt>
                <c:pt idx="57">
                  <c:v>27</c:v>
                </c:pt>
                <c:pt idx="58">
                  <c:v>1</c:v>
                </c:pt>
                <c:pt idx="59">
                  <c:v>1</c:v>
                </c:pt>
                <c:pt idx="60">
                  <c:v>2</c:v>
                </c:pt>
                <c:pt idx="61">
                  <c:v>3</c:v>
                </c:pt>
                <c:pt idx="62">
                  <c:v>1</c:v>
                </c:pt>
                <c:pt idx="63">
                  <c:v>33</c:v>
                </c:pt>
                <c:pt idx="64">
                  <c:v>5.2</c:v>
                </c:pt>
                <c:pt idx="65">
                  <c:v>1</c:v>
                </c:pt>
                <c:pt idx="66">
                  <c:v>3</c:v>
                </c:pt>
                <c:pt idx="67">
                  <c:v>3.5</c:v>
                </c:pt>
                <c:pt idx="68">
                  <c:v>4</c:v>
                </c:pt>
                <c:pt idx="70">
                  <c:v>1.6</c:v>
                </c:pt>
                <c:pt idx="71">
                  <c:v>1</c:v>
                </c:pt>
                <c:pt idx="72">
                  <c:v>1</c:v>
                </c:pt>
                <c:pt idx="73">
                  <c:v>0.5</c:v>
                </c:pt>
                <c:pt idx="74">
                  <c:v>2</c:v>
                </c:pt>
                <c:pt idx="75">
                  <c:v>0</c:v>
                </c:pt>
                <c:pt idx="76">
                  <c:v>1</c:v>
                </c:pt>
                <c:pt idx="77">
                  <c:v>0.5</c:v>
                </c:pt>
                <c:pt idx="78">
                  <c:v>5</c:v>
                </c:pt>
                <c:pt idx="79">
                  <c:v>2</c:v>
                </c:pt>
                <c:pt idx="80">
                  <c:v>1</c:v>
                </c:pt>
                <c:pt idx="81">
                  <c:v>0</c:v>
                </c:pt>
                <c:pt idx="82">
                  <c:v>0</c:v>
                </c:pt>
                <c:pt idx="83">
                  <c:v>35</c:v>
                </c:pt>
                <c:pt idx="85">
                  <c:v>0.8</c:v>
                </c:pt>
                <c:pt idx="86">
                  <c:v>1</c:v>
                </c:pt>
                <c:pt idx="87">
                  <c:v>2</c:v>
                </c:pt>
                <c:pt idx="88">
                  <c:v>1</c:v>
                </c:pt>
                <c:pt idx="89">
                  <c:v>1.9</c:v>
                </c:pt>
                <c:pt idx="90">
                  <c:v>169</c:v>
                </c:pt>
                <c:pt idx="91">
                  <c:v>2</c:v>
                </c:pt>
                <c:pt idx="92">
                  <c:v>1.5</c:v>
                </c:pt>
                <c:pt idx="93">
                  <c:v>1</c:v>
                </c:pt>
                <c:pt idx="94">
                  <c:v>1.5</c:v>
                </c:pt>
                <c:pt idx="95">
                  <c:v>1</c:v>
                </c:pt>
                <c:pt idx="96">
                  <c:v>4</c:v>
                </c:pt>
                <c:pt idx="97">
                  <c:v>1.1000000000000001</c:v>
                </c:pt>
                <c:pt idx="98">
                  <c:v>2</c:v>
                </c:pt>
                <c:pt idx="99">
                  <c:v>4.7</c:v>
                </c:pt>
                <c:pt idx="100">
                  <c:v>6</c:v>
                </c:pt>
                <c:pt idx="101">
                  <c:v>2</c:v>
                </c:pt>
                <c:pt idx="102">
                  <c:v>22</c:v>
                </c:pt>
                <c:pt idx="103">
                  <c:v>2</c:v>
                </c:pt>
                <c:pt idx="104">
                  <c:v>1</c:v>
                </c:pt>
                <c:pt idx="105">
                  <c:v>1</c:v>
                </c:pt>
                <c:pt idx="106">
                  <c:v>3</c:v>
                </c:pt>
                <c:pt idx="107">
                  <c:v>2.2000000000000002</c:v>
                </c:pt>
                <c:pt idx="108">
                  <c:v>0.5</c:v>
                </c:pt>
                <c:pt idx="109">
                  <c:v>0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6</c:v>
                </c:pt>
                <c:pt idx="114">
                  <c:v>1</c:v>
                </c:pt>
                <c:pt idx="115">
                  <c:v>3</c:v>
                </c:pt>
                <c:pt idx="116">
                  <c:v>3.1</c:v>
                </c:pt>
                <c:pt idx="117">
                  <c:v>1</c:v>
                </c:pt>
                <c:pt idx="118">
                  <c:v>5</c:v>
                </c:pt>
                <c:pt idx="120">
                  <c:v>1</c:v>
                </c:pt>
                <c:pt idx="121">
                  <c:v>3.2</c:v>
                </c:pt>
              </c:numCache>
            </c:numRef>
          </c:xVal>
          <c:yVal>
            <c:numRef>
              <c:f>'Fluid (original units) sorted'!$X$4:$X$125</c:f>
              <c:numCache>
                <c:formatCode>General</c:formatCode>
                <c:ptCount val="122"/>
                <c:pt idx="0">
                  <c:v>0.5</c:v>
                </c:pt>
                <c:pt idx="1">
                  <c:v>0</c:v>
                </c:pt>
                <c:pt idx="2">
                  <c:v>0.06</c:v>
                </c:pt>
                <c:pt idx="3">
                  <c:v>0</c:v>
                </c:pt>
                <c:pt idx="4">
                  <c:v>0.12</c:v>
                </c:pt>
                <c:pt idx="6">
                  <c:v>0.04</c:v>
                </c:pt>
                <c:pt idx="7">
                  <c:v>0.02</c:v>
                </c:pt>
                <c:pt idx="8">
                  <c:v>0.1</c:v>
                </c:pt>
                <c:pt idx="9">
                  <c:v>0.08</c:v>
                </c:pt>
                <c:pt idx="10">
                  <c:v>0</c:v>
                </c:pt>
                <c:pt idx="13">
                  <c:v>0</c:v>
                </c:pt>
                <c:pt idx="15">
                  <c:v>0</c:v>
                </c:pt>
                <c:pt idx="16">
                  <c:v>0</c:v>
                </c:pt>
                <c:pt idx="19">
                  <c:v>0.05</c:v>
                </c:pt>
                <c:pt idx="20">
                  <c:v>0.1</c:v>
                </c:pt>
                <c:pt idx="21">
                  <c:v>0.26</c:v>
                </c:pt>
                <c:pt idx="22">
                  <c:v>0.05</c:v>
                </c:pt>
                <c:pt idx="23">
                  <c:v>0.23</c:v>
                </c:pt>
                <c:pt idx="24">
                  <c:v>0.09</c:v>
                </c:pt>
                <c:pt idx="25">
                  <c:v>0.06</c:v>
                </c:pt>
                <c:pt idx="27">
                  <c:v>0.08</c:v>
                </c:pt>
                <c:pt idx="28">
                  <c:v>0.23</c:v>
                </c:pt>
                <c:pt idx="29">
                  <c:v>0.09</c:v>
                </c:pt>
                <c:pt idx="30">
                  <c:v>0.33</c:v>
                </c:pt>
                <c:pt idx="31">
                  <c:v>0</c:v>
                </c:pt>
                <c:pt idx="32">
                  <c:v>0.1</c:v>
                </c:pt>
                <c:pt idx="33">
                  <c:v>0</c:v>
                </c:pt>
                <c:pt idx="34">
                  <c:v>0.05</c:v>
                </c:pt>
                <c:pt idx="35">
                  <c:v>0</c:v>
                </c:pt>
                <c:pt idx="36">
                  <c:v>0</c:v>
                </c:pt>
                <c:pt idx="37">
                  <c:v>0.18</c:v>
                </c:pt>
                <c:pt idx="38">
                  <c:v>0</c:v>
                </c:pt>
                <c:pt idx="39">
                  <c:v>0.1</c:v>
                </c:pt>
                <c:pt idx="40">
                  <c:v>0.18</c:v>
                </c:pt>
                <c:pt idx="41">
                  <c:v>0.05</c:v>
                </c:pt>
                <c:pt idx="42">
                  <c:v>0</c:v>
                </c:pt>
                <c:pt idx="45">
                  <c:v>0.1</c:v>
                </c:pt>
                <c:pt idx="49">
                  <c:v>0</c:v>
                </c:pt>
                <c:pt idx="50">
                  <c:v>0.1</c:v>
                </c:pt>
                <c:pt idx="53">
                  <c:v>0.14000000000000001</c:v>
                </c:pt>
                <c:pt idx="54">
                  <c:v>0.06</c:v>
                </c:pt>
                <c:pt idx="55">
                  <c:v>0.12</c:v>
                </c:pt>
                <c:pt idx="56">
                  <c:v>0.05</c:v>
                </c:pt>
                <c:pt idx="57">
                  <c:v>0.2</c:v>
                </c:pt>
                <c:pt idx="58">
                  <c:v>0</c:v>
                </c:pt>
                <c:pt idx="61">
                  <c:v>0.03</c:v>
                </c:pt>
                <c:pt idx="63">
                  <c:v>0.48</c:v>
                </c:pt>
                <c:pt idx="64">
                  <c:v>0.19</c:v>
                </c:pt>
                <c:pt idx="65">
                  <c:v>0.12</c:v>
                </c:pt>
                <c:pt idx="66">
                  <c:v>0</c:v>
                </c:pt>
                <c:pt idx="67">
                  <c:v>0.05</c:v>
                </c:pt>
                <c:pt idx="68">
                  <c:v>0.08</c:v>
                </c:pt>
                <c:pt idx="70">
                  <c:v>0.06</c:v>
                </c:pt>
                <c:pt idx="71">
                  <c:v>0</c:v>
                </c:pt>
                <c:pt idx="72">
                  <c:v>0</c:v>
                </c:pt>
                <c:pt idx="73">
                  <c:v>0.16</c:v>
                </c:pt>
                <c:pt idx="75">
                  <c:v>0</c:v>
                </c:pt>
                <c:pt idx="76">
                  <c:v>0</c:v>
                </c:pt>
                <c:pt idx="77">
                  <c:v>0.3</c:v>
                </c:pt>
                <c:pt idx="78">
                  <c:v>0</c:v>
                </c:pt>
                <c:pt idx="79">
                  <c:v>0.2</c:v>
                </c:pt>
                <c:pt idx="80">
                  <c:v>0.02</c:v>
                </c:pt>
                <c:pt idx="81">
                  <c:v>0</c:v>
                </c:pt>
                <c:pt idx="82">
                  <c:v>0</c:v>
                </c:pt>
                <c:pt idx="83">
                  <c:v>0.5</c:v>
                </c:pt>
                <c:pt idx="85">
                  <c:v>0.1</c:v>
                </c:pt>
                <c:pt idx="86">
                  <c:v>0.1</c:v>
                </c:pt>
                <c:pt idx="87">
                  <c:v>0.01</c:v>
                </c:pt>
                <c:pt idx="89">
                  <c:v>0</c:v>
                </c:pt>
                <c:pt idx="90">
                  <c:v>0.25</c:v>
                </c:pt>
                <c:pt idx="92">
                  <c:v>0.1</c:v>
                </c:pt>
                <c:pt idx="93">
                  <c:v>0.1</c:v>
                </c:pt>
                <c:pt idx="94">
                  <c:v>0.26</c:v>
                </c:pt>
                <c:pt idx="96">
                  <c:v>0.1</c:v>
                </c:pt>
                <c:pt idx="97">
                  <c:v>0</c:v>
                </c:pt>
                <c:pt idx="98">
                  <c:v>0.1</c:v>
                </c:pt>
                <c:pt idx="99">
                  <c:v>0.11</c:v>
                </c:pt>
                <c:pt idx="100">
                  <c:v>0.37</c:v>
                </c:pt>
                <c:pt idx="101">
                  <c:v>7.0000000000000007E-2</c:v>
                </c:pt>
                <c:pt idx="103">
                  <c:v>7.0000000000000007E-2</c:v>
                </c:pt>
                <c:pt idx="107">
                  <c:v>0.1</c:v>
                </c:pt>
                <c:pt idx="108">
                  <c:v>0</c:v>
                </c:pt>
                <c:pt idx="109">
                  <c:v>0.1</c:v>
                </c:pt>
                <c:pt idx="110">
                  <c:v>0.1</c:v>
                </c:pt>
                <c:pt idx="111">
                  <c:v>0.1</c:v>
                </c:pt>
                <c:pt idx="115">
                  <c:v>0.3</c:v>
                </c:pt>
                <c:pt idx="116">
                  <c:v>0.05</c:v>
                </c:pt>
                <c:pt idx="117">
                  <c:v>0</c:v>
                </c:pt>
                <c:pt idx="118">
                  <c:v>0.2</c:v>
                </c:pt>
                <c:pt idx="120">
                  <c:v>0.06</c:v>
                </c:pt>
                <c:pt idx="121">
                  <c:v>0</c:v>
                </c:pt>
              </c:numCache>
            </c:numRef>
          </c:yVal>
        </c:ser>
        <c:ser>
          <c:idx val="5"/>
          <c:order val="5"/>
          <c:tx>
            <c:strRef>
              <c:f>'Fluid (original units) sorted'!$D$414</c:f>
              <c:strCache>
                <c:ptCount val="1"/>
                <c:pt idx="0">
                  <c:v>Reconstructed Phipps-2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'Fluid (original units) sorted'!$AE$414</c:f>
              <c:numCache>
                <c:formatCode>0.00</c:formatCode>
                <c:ptCount val="1"/>
                <c:pt idx="0">
                  <c:v>233.3551913</c:v>
                </c:pt>
              </c:numCache>
            </c:numRef>
          </c:xVal>
          <c:yVal>
            <c:numRef>
              <c:f>'Fluid (original units) sorted'!$X$414</c:f>
              <c:numCache>
                <c:formatCode>0.00</c:formatCode>
                <c:ptCount val="1"/>
                <c:pt idx="0">
                  <c:v>6.7102795899999998</c:v>
                </c:pt>
              </c:numCache>
            </c:numRef>
          </c:yVal>
        </c:ser>
        <c:ser>
          <c:idx val="6"/>
          <c:order val="6"/>
          <c:tx>
            <c:strRef>
              <c:f>'Fluid (original units) sorted'!$D$337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'Fluid (original units) sorted'!$AE$337:$AE$340</c:f>
              <c:numCache>
                <c:formatCode>0.000</c:formatCode>
                <c:ptCount val="4"/>
                <c:pt idx="1">
                  <c:v>391.75565000000006</c:v>
                </c:pt>
                <c:pt idx="2">
                  <c:v>4504.6581800000004</c:v>
                </c:pt>
                <c:pt idx="3" formatCode="General">
                  <c:v>140</c:v>
                </c:pt>
              </c:numCache>
            </c:numRef>
          </c:xVal>
          <c:yVal>
            <c:numRef>
              <c:f>'Fluid (original units) sorted'!$X$337:$X$340</c:f>
              <c:numCache>
                <c:formatCode>General</c:formatCode>
                <c:ptCount val="4"/>
                <c:pt idx="3">
                  <c:v>10</c:v>
                </c:pt>
              </c:numCache>
            </c:numRef>
          </c:yVal>
        </c:ser>
        <c:axId val="83921536"/>
        <c:axId val="83944576"/>
      </c:scatterChart>
      <c:valAx>
        <c:axId val="83921536"/>
        <c:scaling>
          <c:orientation val="minMax"/>
          <c:max val="350"/>
          <c:min val="0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</a:t>
                </a:r>
                <a:r>
                  <a:rPr lang="en-US" baseline="0"/>
                  <a:t> (mg/L)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4003545041217148"/>
              <c:y val="0.94433837874854398"/>
            </c:manualLayout>
          </c:layout>
        </c:title>
        <c:numFmt formatCode="General" sourceLinked="1"/>
        <c:majorTickMark val="none"/>
        <c:minorTickMark val="in"/>
        <c:tickLblPos val="nextTo"/>
        <c:crossAx val="83944576"/>
        <c:crossesAt val="0"/>
        <c:crossBetween val="midCat"/>
        <c:majorUnit val="100"/>
      </c:valAx>
      <c:valAx>
        <c:axId val="83944576"/>
        <c:scaling>
          <c:orientation val="minMax"/>
          <c:max val="6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</a:t>
                </a:r>
                <a:r>
                  <a:rPr lang="en-US" baseline="0"/>
                  <a:t> </a:t>
                </a:r>
                <a:r>
                  <a:rPr lang="en-US"/>
                  <a:t>(mg/L)</a:t>
                </a:r>
              </a:p>
            </c:rich>
          </c:tx>
          <c:layout/>
        </c:title>
        <c:numFmt formatCode="@" sourceLinked="0"/>
        <c:majorTickMark val="in"/>
        <c:minorTickMark val="in"/>
        <c:tickLblPos val="nextTo"/>
        <c:crossAx val="83921536"/>
        <c:crosses val="autoZero"/>
        <c:crossBetween val="midCat"/>
        <c:majorUnit val="1"/>
      </c:valAx>
      <c:spPr>
        <a:solidFill>
          <a:schemeClr val="bg1">
            <a:lumMod val="75000"/>
          </a:schemeClr>
        </a:solidFill>
      </c:spPr>
    </c:plotArea>
    <c:legend>
      <c:legendPos val="r"/>
      <c:layout>
        <c:manualLayout>
          <c:xMode val="edge"/>
          <c:yMode val="edge"/>
          <c:x val="0.68335958079846459"/>
          <c:y val="0.123287511654607"/>
          <c:w val="0.17848937671442539"/>
          <c:h val="0.33350835917373445"/>
        </c:manualLayout>
      </c:layout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</c:chart>
  <c:spPr>
    <a:ln>
      <a:noFill/>
    </a:ln>
  </c:spPr>
  <c:txPr>
    <a:bodyPr/>
    <a:lstStyle/>
    <a:p>
      <a:pPr>
        <a:defRPr>
          <a:latin typeface="Times New Roman"/>
          <a:cs typeface="Times New Roman"/>
        </a:defRPr>
      </a:pPr>
      <a:endParaRPr lang="en-US"/>
    </a:p>
  </c:txPr>
  <c:printSettings>
    <c:headerFooter/>
    <c:pageMargins b="1" l="0.75000000000000089" r="0.75000000000000089" t="1" header="0.5" footer="0.5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title>
      <c:tx>
        <c:rich>
          <a:bodyPr/>
          <a:lstStyle/>
          <a:p>
            <a:pPr>
              <a:defRPr/>
            </a:pPr>
            <a:r>
              <a:rPr lang="en-US"/>
              <a:t>Suprise Valley Cold Wells</a:t>
            </a:r>
          </a:p>
        </c:rich>
      </c:tx>
      <c:layout>
        <c:manualLayout>
          <c:xMode val="edge"/>
          <c:yMode val="edge"/>
          <c:x val="0.23107084973882988"/>
          <c:y val="2.521005067154021E-2"/>
        </c:manualLayout>
      </c:layout>
    </c:title>
    <c:plotArea>
      <c:layout>
        <c:manualLayout>
          <c:layoutTarget val="inner"/>
          <c:xMode val="edge"/>
          <c:yMode val="edge"/>
          <c:x val="0.1051501267200851"/>
          <c:y val="0.12773092340247019"/>
          <c:w val="0.55097634020444597"/>
          <c:h val="0.77387301407872355"/>
        </c:manualLayout>
      </c:layout>
      <c:scatterChart>
        <c:scatterStyle val="lineMarker"/>
        <c:ser>
          <c:idx val="0"/>
          <c:order val="0"/>
          <c:tx>
            <c:strRef>
              <c:f>'Fluid (original units) sorted'!$A$189</c:f>
              <c:strCache>
                <c:ptCount val="1"/>
                <c:pt idx="0">
                  <c:v>Fort Bidwell Cold Wells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ln>
                <a:solidFill>
                  <a:schemeClr val="tx1"/>
                </a:solidFill>
              </a:ln>
            </c:spPr>
          </c:marker>
          <c:xVal>
            <c:numRef>
              <c:f>'Fluid (original units) sorted'!$AE$190:$AE$231</c:f>
              <c:numCache>
                <c:formatCode>0.0</c:formatCode>
                <c:ptCount val="42"/>
                <c:pt idx="0" formatCode="General">
                  <c:v>29.6</c:v>
                </c:pt>
                <c:pt idx="1">
                  <c:v>15</c:v>
                </c:pt>
                <c:pt idx="2">
                  <c:v>3</c:v>
                </c:pt>
                <c:pt idx="3">
                  <c:v>3.2</c:v>
                </c:pt>
                <c:pt idx="4">
                  <c:v>15</c:v>
                </c:pt>
                <c:pt idx="5" formatCode="General">
                  <c:v>24.4</c:v>
                </c:pt>
                <c:pt idx="6">
                  <c:v>3.8</c:v>
                </c:pt>
                <c:pt idx="7">
                  <c:v>13</c:v>
                </c:pt>
                <c:pt idx="8">
                  <c:v>3.7</c:v>
                </c:pt>
                <c:pt idx="9">
                  <c:v>4.5</c:v>
                </c:pt>
                <c:pt idx="10">
                  <c:v>13</c:v>
                </c:pt>
                <c:pt idx="11">
                  <c:v>20</c:v>
                </c:pt>
                <c:pt idx="12">
                  <c:v>1</c:v>
                </c:pt>
                <c:pt idx="13">
                  <c:v>4</c:v>
                </c:pt>
                <c:pt idx="14">
                  <c:v>4.3</c:v>
                </c:pt>
                <c:pt idx="15">
                  <c:v>9.5</c:v>
                </c:pt>
                <c:pt idx="16">
                  <c:v>17</c:v>
                </c:pt>
                <c:pt idx="17" formatCode="General">
                  <c:v>1</c:v>
                </c:pt>
                <c:pt idx="18">
                  <c:v>23</c:v>
                </c:pt>
                <c:pt idx="19" formatCode="General">
                  <c:v>16.2</c:v>
                </c:pt>
                <c:pt idx="20">
                  <c:v>29</c:v>
                </c:pt>
                <c:pt idx="21">
                  <c:v>5</c:v>
                </c:pt>
                <c:pt idx="22">
                  <c:v>4.8</c:v>
                </c:pt>
                <c:pt idx="23">
                  <c:v>7.5</c:v>
                </c:pt>
                <c:pt idx="24">
                  <c:v>16</c:v>
                </c:pt>
                <c:pt idx="25">
                  <c:v>1</c:v>
                </c:pt>
                <c:pt idx="26">
                  <c:v>1</c:v>
                </c:pt>
                <c:pt idx="27">
                  <c:v>2.8</c:v>
                </c:pt>
                <c:pt idx="28">
                  <c:v>18</c:v>
                </c:pt>
                <c:pt idx="29">
                  <c:v>3</c:v>
                </c:pt>
                <c:pt idx="30">
                  <c:v>22</c:v>
                </c:pt>
                <c:pt idx="32">
                  <c:v>1</c:v>
                </c:pt>
                <c:pt idx="33">
                  <c:v>34</c:v>
                </c:pt>
                <c:pt idx="34">
                  <c:v>29</c:v>
                </c:pt>
                <c:pt idx="35">
                  <c:v>29</c:v>
                </c:pt>
                <c:pt idx="36" formatCode="General">
                  <c:v>16.100000000000001</c:v>
                </c:pt>
                <c:pt idx="37">
                  <c:v>12</c:v>
                </c:pt>
                <c:pt idx="38">
                  <c:v>9.1999999999999993</c:v>
                </c:pt>
                <c:pt idx="39">
                  <c:v>8</c:v>
                </c:pt>
                <c:pt idx="40" formatCode="General">
                  <c:v>0.54500000000000004</c:v>
                </c:pt>
              </c:numCache>
            </c:numRef>
          </c:xVal>
          <c:yVal>
            <c:numRef>
              <c:f>'Fluid (original units) sorted'!$X$190:$X$231</c:f>
              <c:numCache>
                <c:formatCode>General</c:formatCode>
                <c:ptCount val="42"/>
                <c:pt idx="1">
                  <c:v>0.46</c:v>
                </c:pt>
                <c:pt idx="2">
                  <c:v>0.12</c:v>
                </c:pt>
                <c:pt idx="3">
                  <c:v>0</c:v>
                </c:pt>
                <c:pt idx="4">
                  <c:v>0.2</c:v>
                </c:pt>
                <c:pt idx="6">
                  <c:v>7.0000000000000007E-2</c:v>
                </c:pt>
                <c:pt idx="7">
                  <c:v>0.1</c:v>
                </c:pt>
                <c:pt idx="8">
                  <c:v>0</c:v>
                </c:pt>
                <c:pt idx="9">
                  <c:v>0.16</c:v>
                </c:pt>
                <c:pt idx="10">
                  <c:v>0.1</c:v>
                </c:pt>
                <c:pt idx="11">
                  <c:v>0.9</c:v>
                </c:pt>
                <c:pt idx="12">
                  <c:v>0</c:v>
                </c:pt>
                <c:pt idx="13">
                  <c:v>0.1</c:v>
                </c:pt>
                <c:pt idx="14">
                  <c:v>0.1</c:v>
                </c:pt>
                <c:pt idx="15">
                  <c:v>0.16</c:v>
                </c:pt>
                <c:pt idx="16">
                  <c:v>0.6</c:v>
                </c:pt>
                <c:pt idx="18">
                  <c:v>0.1</c:v>
                </c:pt>
                <c:pt idx="19">
                  <c:v>0.3</c:v>
                </c:pt>
                <c:pt idx="20">
                  <c:v>0.3</c:v>
                </c:pt>
                <c:pt idx="21">
                  <c:v>0</c:v>
                </c:pt>
                <c:pt idx="22">
                  <c:v>0.2</c:v>
                </c:pt>
                <c:pt idx="23">
                  <c:v>0.24</c:v>
                </c:pt>
                <c:pt idx="24">
                  <c:v>0.4</c:v>
                </c:pt>
                <c:pt idx="25">
                  <c:v>0</c:v>
                </c:pt>
                <c:pt idx="26">
                  <c:v>0.08</c:v>
                </c:pt>
                <c:pt idx="27">
                  <c:v>0.06</c:v>
                </c:pt>
                <c:pt idx="28">
                  <c:v>0.5</c:v>
                </c:pt>
                <c:pt idx="29">
                  <c:v>0</c:v>
                </c:pt>
                <c:pt idx="30">
                  <c:v>0.3</c:v>
                </c:pt>
                <c:pt idx="32">
                  <c:v>0.1</c:v>
                </c:pt>
                <c:pt idx="33">
                  <c:v>0.48</c:v>
                </c:pt>
                <c:pt idx="34">
                  <c:v>0.5</c:v>
                </c:pt>
                <c:pt idx="35">
                  <c:v>0.45</c:v>
                </c:pt>
                <c:pt idx="36">
                  <c:v>0.3</c:v>
                </c:pt>
                <c:pt idx="37">
                  <c:v>0.3</c:v>
                </c:pt>
                <c:pt idx="38">
                  <c:v>0.1</c:v>
                </c:pt>
                <c:pt idx="39">
                  <c:v>0.1</c:v>
                </c:pt>
              </c:numCache>
            </c:numRef>
          </c:yVal>
        </c:ser>
        <c:ser>
          <c:idx val="1"/>
          <c:order val="1"/>
          <c:tx>
            <c:strRef>
              <c:f>'Fluid (original units) sorted'!$A$145</c:f>
              <c:strCache>
                <c:ptCount val="1"/>
                <c:pt idx="0">
                  <c:v>Eagleville Cold Wells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ln>
                <a:solidFill>
                  <a:schemeClr val="tx1"/>
                </a:solidFill>
              </a:ln>
            </c:spPr>
          </c:marker>
          <c:xVal>
            <c:numRef>
              <c:f>'Fluid (original units) sorted'!$AE$146:$AE$175</c:f>
              <c:numCache>
                <c:formatCode>0.0</c:formatCode>
                <c:ptCount val="30"/>
                <c:pt idx="0">
                  <c:v>16</c:v>
                </c:pt>
                <c:pt idx="2">
                  <c:v>1</c:v>
                </c:pt>
                <c:pt idx="3">
                  <c:v>26.2</c:v>
                </c:pt>
                <c:pt idx="4">
                  <c:v>12</c:v>
                </c:pt>
                <c:pt idx="5">
                  <c:v>2.2000000000000002</c:v>
                </c:pt>
                <c:pt idx="6">
                  <c:v>3.5</c:v>
                </c:pt>
                <c:pt idx="7">
                  <c:v>5</c:v>
                </c:pt>
                <c:pt idx="8">
                  <c:v>0</c:v>
                </c:pt>
                <c:pt idx="9">
                  <c:v>1</c:v>
                </c:pt>
                <c:pt idx="10">
                  <c:v>12</c:v>
                </c:pt>
                <c:pt idx="11">
                  <c:v>2.4</c:v>
                </c:pt>
                <c:pt idx="12">
                  <c:v>9</c:v>
                </c:pt>
                <c:pt idx="13">
                  <c:v>3.4</c:v>
                </c:pt>
                <c:pt idx="15">
                  <c:v>15</c:v>
                </c:pt>
                <c:pt idx="16">
                  <c:v>42</c:v>
                </c:pt>
                <c:pt idx="17">
                  <c:v>17</c:v>
                </c:pt>
                <c:pt idx="18">
                  <c:v>15</c:v>
                </c:pt>
                <c:pt idx="19">
                  <c:v>15</c:v>
                </c:pt>
                <c:pt idx="20">
                  <c:v>1</c:v>
                </c:pt>
                <c:pt idx="22">
                  <c:v>3</c:v>
                </c:pt>
                <c:pt idx="23">
                  <c:v>55</c:v>
                </c:pt>
                <c:pt idx="24">
                  <c:v>6</c:v>
                </c:pt>
                <c:pt idx="25" formatCode="0.00">
                  <c:v>0.55000000000000004</c:v>
                </c:pt>
                <c:pt idx="26">
                  <c:v>3.9</c:v>
                </c:pt>
                <c:pt idx="27">
                  <c:v>15</c:v>
                </c:pt>
                <c:pt idx="28">
                  <c:v>17</c:v>
                </c:pt>
                <c:pt idx="29">
                  <c:v>1</c:v>
                </c:pt>
              </c:numCache>
            </c:numRef>
          </c:xVal>
          <c:yVal>
            <c:numRef>
              <c:f>'Fluid (original units) sorted'!$X$146:$X$175</c:f>
              <c:numCache>
                <c:formatCode>0.0</c:formatCode>
                <c:ptCount val="30"/>
                <c:pt idx="0" formatCode="General">
                  <c:v>0.8</c:v>
                </c:pt>
                <c:pt idx="2" formatCode="General">
                  <c:v>0.06</c:v>
                </c:pt>
                <c:pt idx="4" formatCode="General">
                  <c:v>0.18</c:v>
                </c:pt>
                <c:pt idx="5" formatCode="General">
                  <c:v>0.03</c:v>
                </c:pt>
                <c:pt idx="6" formatCode="General">
                  <c:v>0.02</c:v>
                </c:pt>
                <c:pt idx="7" formatCode="General">
                  <c:v>0.06</c:v>
                </c:pt>
                <c:pt idx="8" formatCode="General">
                  <c:v>0</c:v>
                </c:pt>
                <c:pt idx="9" formatCode="General">
                  <c:v>0</c:v>
                </c:pt>
                <c:pt idx="10" formatCode="General">
                  <c:v>0.18</c:v>
                </c:pt>
                <c:pt idx="11" formatCode="General">
                  <c:v>0.06</c:v>
                </c:pt>
                <c:pt idx="12" formatCode="General">
                  <c:v>0.2</c:v>
                </c:pt>
                <c:pt idx="13" formatCode="General">
                  <c:v>0.04</c:v>
                </c:pt>
                <c:pt idx="15" formatCode="General">
                  <c:v>0.3</c:v>
                </c:pt>
                <c:pt idx="16" formatCode="General">
                  <c:v>0.88</c:v>
                </c:pt>
                <c:pt idx="17" formatCode="General">
                  <c:v>0.7</c:v>
                </c:pt>
                <c:pt idx="18" formatCode="General">
                  <c:v>0.4</c:v>
                </c:pt>
                <c:pt idx="19" formatCode="General">
                  <c:v>0.41</c:v>
                </c:pt>
                <c:pt idx="23" formatCode="General">
                  <c:v>0.22</c:v>
                </c:pt>
                <c:pt idx="27" formatCode="General">
                  <c:v>0.3</c:v>
                </c:pt>
                <c:pt idx="28" formatCode="General">
                  <c:v>0.6</c:v>
                </c:pt>
                <c:pt idx="29" formatCode="General">
                  <c:v>0</c:v>
                </c:pt>
              </c:numCache>
            </c:numRef>
          </c:yVal>
        </c:ser>
        <c:ser>
          <c:idx val="2"/>
          <c:order val="2"/>
          <c:tx>
            <c:strRef>
              <c:f>'Fluid (original units) sorted'!$A$285</c:f>
              <c:strCache>
                <c:ptCount val="1"/>
                <c:pt idx="0">
                  <c:v>Lake City Cold Wells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7"/>
            <c:spPr>
              <a:ln>
                <a:solidFill>
                  <a:schemeClr val="tx1"/>
                </a:solidFill>
              </a:ln>
            </c:spPr>
          </c:marker>
          <c:xVal>
            <c:numRef>
              <c:f>'Fluid (original units) sorted'!$AE$286:$AE$335</c:f>
              <c:numCache>
                <c:formatCode>0.0</c:formatCode>
                <c:ptCount val="50"/>
                <c:pt idx="0" formatCode="General">
                  <c:v>1.06</c:v>
                </c:pt>
                <c:pt idx="1">
                  <c:v>222</c:v>
                </c:pt>
                <c:pt idx="2" formatCode="General">
                  <c:v>0.7</c:v>
                </c:pt>
                <c:pt idx="3">
                  <c:v>0</c:v>
                </c:pt>
                <c:pt idx="4">
                  <c:v>1.1000000000000001</c:v>
                </c:pt>
                <c:pt idx="5">
                  <c:v>1</c:v>
                </c:pt>
                <c:pt idx="6" formatCode="0.00">
                  <c:v>0.8</c:v>
                </c:pt>
                <c:pt idx="7" formatCode="0.00">
                  <c:v>0.75</c:v>
                </c:pt>
                <c:pt idx="8" formatCode="0.00">
                  <c:v>0.7</c:v>
                </c:pt>
                <c:pt idx="9">
                  <c:v>1</c:v>
                </c:pt>
                <c:pt idx="10">
                  <c:v>1.8</c:v>
                </c:pt>
                <c:pt idx="11">
                  <c:v>0.2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 formatCode="General">
                  <c:v>1.24</c:v>
                </c:pt>
                <c:pt idx="17">
                  <c:v>1</c:v>
                </c:pt>
                <c:pt idx="18" formatCode="0.00">
                  <c:v>0.4</c:v>
                </c:pt>
                <c:pt idx="19">
                  <c:v>2.8</c:v>
                </c:pt>
                <c:pt idx="20">
                  <c:v>2.6</c:v>
                </c:pt>
                <c:pt idx="21">
                  <c:v>1</c:v>
                </c:pt>
                <c:pt idx="22">
                  <c:v>2</c:v>
                </c:pt>
                <c:pt idx="23">
                  <c:v>5</c:v>
                </c:pt>
                <c:pt idx="24">
                  <c:v>1</c:v>
                </c:pt>
                <c:pt idx="25">
                  <c:v>3</c:v>
                </c:pt>
                <c:pt idx="26">
                  <c:v>3.5</c:v>
                </c:pt>
                <c:pt idx="27">
                  <c:v>0</c:v>
                </c:pt>
                <c:pt idx="28" formatCode="General">
                  <c:v>153</c:v>
                </c:pt>
                <c:pt idx="29" formatCode="General">
                  <c:v>0.74</c:v>
                </c:pt>
                <c:pt idx="30" formatCode="General">
                  <c:v>1.23</c:v>
                </c:pt>
                <c:pt idx="32">
                  <c:v>1.5</c:v>
                </c:pt>
                <c:pt idx="33">
                  <c:v>2.5</c:v>
                </c:pt>
                <c:pt idx="34" formatCode="General">
                  <c:v>0.85</c:v>
                </c:pt>
                <c:pt idx="35" formatCode="General">
                  <c:v>0.23200000000000001</c:v>
                </c:pt>
                <c:pt idx="36" formatCode="General">
                  <c:v>84.1</c:v>
                </c:pt>
                <c:pt idx="37">
                  <c:v>0.2</c:v>
                </c:pt>
                <c:pt idx="38">
                  <c:v>3.4</c:v>
                </c:pt>
                <c:pt idx="39">
                  <c:v>4.7</c:v>
                </c:pt>
                <c:pt idx="40">
                  <c:v>15</c:v>
                </c:pt>
                <c:pt idx="41">
                  <c:v>7</c:v>
                </c:pt>
                <c:pt idx="42">
                  <c:v>6</c:v>
                </c:pt>
                <c:pt idx="43">
                  <c:v>379</c:v>
                </c:pt>
                <c:pt idx="44">
                  <c:v>7.2</c:v>
                </c:pt>
                <c:pt idx="45">
                  <c:v>1.4</c:v>
                </c:pt>
                <c:pt idx="46">
                  <c:v>0.5</c:v>
                </c:pt>
                <c:pt idx="47" formatCode="0.00">
                  <c:v>0.7</c:v>
                </c:pt>
                <c:pt idx="48" formatCode="0.00">
                  <c:v>0.9</c:v>
                </c:pt>
                <c:pt idx="49" formatCode="0.00">
                  <c:v>0.75</c:v>
                </c:pt>
              </c:numCache>
            </c:numRef>
          </c:xVal>
          <c:yVal>
            <c:numRef>
              <c:f>'Fluid (original units) sorted'!$X$286:$X$335</c:f>
              <c:numCache>
                <c:formatCode>General</c:formatCode>
                <c:ptCount val="50"/>
                <c:pt idx="1">
                  <c:v>5.9</c:v>
                </c:pt>
                <c:pt idx="3">
                  <c:v>0</c:v>
                </c:pt>
                <c:pt idx="4">
                  <c:v>0.06</c:v>
                </c:pt>
                <c:pt idx="5">
                  <c:v>0.04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0.1</c:v>
                </c:pt>
                <c:pt idx="15">
                  <c:v>0.13</c:v>
                </c:pt>
                <c:pt idx="16">
                  <c:v>0.11</c:v>
                </c:pt>
                <c:pt idx="17">
                  <c:v>0</c:v>
                </c:pt>
                <c:pt idx="19">
                  <c:v>0</c:v>
                </c:pt>
                <c:pt idx="20">
                  <c:v>0.08</c:v>
                </c:pt>
                <c:pt idx="21">
                  <c:v>0</c:v>
                </c:pt>
                <c:pt idx="22">
                  <c:v>0.1</c:v>
                </c:pt>
                <c:pt idx="23">
                  <c:v>0.1</c:v>
                </c:pt>
                <c:pt idx="24">
                  <c:v>0</c:v>
                </c:pt>
                <c:pt idx="25">
                  <c:v>0</c:v>
                </c:pt>
                <c:pt idx="26">
                  <c:v>0.08</c:v>
                </c:pt>
                <c:pt idx="27">
                  <c:v>0</c:v>
                </c:pt>
                <c:pt idx="28">
                  <c:v>4.4000000000000004</c:v>
                </c:pt>
                <c:pt idx="29">
                  <c:v>0.11</c:v>
                </c:pt>
                <c:pt idx="32">
                  <c:v>0.06</c:v>
                </c:pt>
                <c:pt idx="33">
                  <c:v>0</c:v>
                </c:pt>
                <c:pt idx="36">
                  <c:v>7.8</c:v>
                </c:pt>
                <c:pt idx="37">
                  <c:v>0.06</c:v>
                </c:pt>
                <c:pt idx="38">
                  <c:v>0.43</c:v>
                </c:pt>
                <c:pt idx="39">
                  <c:v>0.05</c:v>
                </c:pt>
                <c:pt idx="40">
                  <c:v>1.2</c:v>
                </c:pt>
                <c:pt idx="41">
                  <c:v>0.08</c:v>
                </c:pt>
                <c:pt idx="42">
                  <c:v>0.1</c:v>
                </c:pt>
                <c:pt idx="43">
                  <c:v>3.1</c:v>
                </c:pt>
                <c:pt idx="44">
                  <c:v>0</c:v>
                </c:pt>
                <c:pt idx="45">
                  <c:v>0.45</c:v>
                </c:pt>
                <c:pt idx="46">
                  <c:v>0</c:v>
                </c:pt>
              </c:numCache>
            </c:numRef>
          </c:yVal>
        </c:ser>
        <c:ser>
          <c:idx val="3"/>
          <c:order val="3"/>
          <c:tx>
            <c:strRef>
              <c:f>'Fluid (original units) sorted'!$A$345</c:f>
              <c:strCache>
                <c:ptCount val="1"/>
                <c:pt idx="0">
                  <c:v>East Side Cold Wells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ln>
                <a:solidFill>
                  <a:schemeClr val="tx1"/>
                </a:solidFill>
              </a:ln>
            </c:spPr>
          </c:marker>
          <c:xVal>
            <c:numRef>
              <c:f>'Fluid (original units) sorted'!$AE$346:$AE$366</c:f>
              <c:numCache>
                <c:formatCode>0.0</c:formatCode>
                <c:ptCount val="21"/>
                <c:pt idx="0">
                  <c:v>243</c:v>
                </c:pt>
                <c:pt idx="1">
                  <c:v>163</c:v>
                </c:pt>
                <c:pt idx="2">
                  <c:v>23</c:v>
                </c:pt>
                <c:pt idx="3">
                  <c:v>56</c:v>
                </c:pt>
                <c:pt idx="4">
                  <c:v>49</c:v>
                </c:pt>
                <c:pt idx="5">
                  <c:v>25</c:v>
                </c:pt>
                <c:pt idx="6">
                  <c:v>23</c:v>
                </c:pt>
                <c:pt idx="7">
                  <c:v>20</c:v>
                </c:pt>
                <c:pt idx="8">
                  <c:v>26</c:v>
                </c:pt>
                <c:pt idx="9">
                  <c:v>38</c:v>
                </c:pt>
                <c:pt idx="10">
                  <c:v>22</c:v>
                </c:pt>
                <c:pt idx="11">
                  <c:v>68</c:v>
                </c:pt>
                <c:pt idx="12">
                  <c:v>25</c:v>
                </c:pt>
                <c:pt idx="13">
                  <c:v>231</c:v>
                </c:pt>
                <c:pt idx="14">
                  <c:v>98</c:v>
                </c:pt>
                <c:pt idx="15">
                  <c:v>59.4</c:v>
                </c:pt>
                <c:pt idx="16">
                  <c:v>52.4</c:v>
                </c:pt>
                <c:pt idx="18">
                  <c:v>71</c:v>
                </c:pt>
                <c:pt idx="19">
                  <c:v>186</c:v>
                </c:pt>
                <c:pt idx="20">
                  <c:v>40</c:v>
                </c:pt>
              </c:numCache>
            </c:numRef>
          </c:xVal>
          <c:yVal>
            <c:numRef>
              <c:f>'Fluid (original units) sorted'!$X$346:$X$366</c:f>
              <c:numCache>
                <c:formatCode>General</c:formatCode>
                <c:ptCount val="21"/>
                <c:pt idx="0">
                  <c:v>0.93</c:v>
                </c:pt>
                <c:pt idx="1">
                  <c:v>2.6</c:v>
                </c:pt>
                <c:pt idx="2">
                  <c:v>0.7</c:v>
                </c:pt>
                <c:pt idx="3">
                  <c:v>0.9</c:v>
                </c:pt>
                <c:pt idx="5">
                  <c:v>0.3</c:v>
                </c:pt>
                <c:pt idx="6">
                  <c:v>0.3</c:v>
                </c:pt>
                <c:pt idx="7">
                  <c:v>0.4</c:v>
                </c:pt>
                <c:pt idx="8">
                  <c:v>0.7</c:v>
                </c:pt>
                <c:pt idx="9">
                  <c:v>0.9</c:v>
                </c:pt>
                <c:pt idx="10">
                  <c:v>0.4</c:v>
                </c:pt>
                <c:pt idx="11">
                  <c:v>1.3</c:v>
                </c:pt>
                <c:pt idx="12">
                  <c:v>0.5</c:v>
                </c:pt>
                <c:pt idx="13">
                  <c:v>4.3</c:v>
                </c:pt>
                <c:pt idx="14">
                  <c:v>0.8</c:v>
                </c:pt>
                <c:pt idx="15" formatCode="0.0">
                  <c:v>9.1999999999999993</c:v>
                </c:pt>
                <c:pt idx="16" formatCode="0.0">
                  <c:v>0.9</c:v>
                </c:pt>
                <c:pt idx="18">
                  <c:v>1.5</c:v>
                </c:pt>
                <c:pt idx="19">
                  <c:v>2.8</c:v>
                </c:pt>
                <c:pt idx="20" formatCode="0.0">
                  <c:v>1</c:v>
                </c:pt>
              </c:numCache>
            </c:numRef>
          </c:yVal>
        </c:ser>
        <c:ser>
          <c:idx val="4"/>
          <c:order val="4"/>
          <c:tx>
            <c:strRef>
              <c:f>'Fluid (original units) sorted'!$A$3</c:f>
              <c:strCache>
                <c:ptCount val="1"/>
                <c:pt idx="0">
                  <c:v>Cedarville Cold Wells</c:v>
                </c:pt>
              </c:strCache>
            </c:strRef>
          </c:tx>
          <c:spPr>
            <a:ln w="28575">
              <a:noFill/>
            </a:ln>
          </c:spPr>
          <c:marker>
            <c:spPr>
              <a:ln>
                <a:solidFill>
                  <a:schemeClr val="tx1"/>
                </a:solidFill>
              </a:ln>
            </c:spPr>
          </c:marker>
          <c:xVal>
            <c:numRef>
              <c:f>'Fluid (original units) sorted'!$AE$4:$AE$125</c:f>
              <c:numCache>
                <c:formatCode>0.0</c:formatCode>
                <c:ptCount val="122"/>
                <c:pt idx="0">
                  <c:v>7</c:v>
                </c:pt>
                <c:pt idx="1">
                  <c:v>3.9</c:v>
                </c:pt>
                <c:pt idx="2">
                  <c:v>2</c:v>
                </c:pt>
                <c:pt idx="3">
                  <c:v>0</c:v>
                </c:pt>
                <c:pt idx="4">
                  <c:v>2.1</c:v>
                </c:pt>
                <c:pt idx="6">
                  <c:v>0</c:v>
                </c:pt>
                <c:pt idx="7">
                  <c:v>0.5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0</c:v>
                </c:pt>
                <c:pt idx="13">
                  <c:v>8</c:v>
                </c:pt>
                <c:pt idx="14">
                  <c:v>2.5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3</c:v>
                </c:pt>
                <c:pt idx="19">
                  <c:v>2.8</c:v>
                </c:pt>
                <c:pt idx="20">
                  <c:v>1</c:v>
                </c:pt>
                <c:pt idx="21">
                  <c:v>0.2</c:v>
                </c:pt>
                <c:pt idx="22">
                  <c:v>4</c:v>
                </c:pt>
                <c:pt idx="23">
                  <c:v>2.4</c:v>
                </c:pt>
                <c:pt idx="24">
                  <c:v>0.5</c:v>
                </c:pt>
                <c:pt idx="25">
                  <c:v>0</c:v>
                </c:pt>
                <c:pt idx="27">
                  <c:v>1</c:v>
                </c:pt>
                <c:pt idx="28">
                  <c:v>2.4</c:v>
                </c:pt>
                <c:pt idx="29">
                  <c:v>0.5</c:v>
                </c:pt>
                <c:pt idx="30">
                  <c:v>22</c:v>
                </c:pt>
                <c:pt idx="31">
                  <c:v>0.6</c:v>
                </c:pt>
                <c:pt idx="32">
                  <c:v>5.6</c:v>
                </c:pt>
                <c:pt idx="33">
                  <c:v>1</c:v>
                </c:pt>
                <c:pt idx="34">
                  <c:v>3.5</c:v>
                </c:pt>
                <c:pt idx="35">
                  <c:v>0.2</c:v>
                </c:pt>
                <c:pt idx="36">
                  <c:v>0.6</c:v>
                </c:pt>
                <c:pt idx="37">
                  <c:v>5</c:v>
                </c:pt>
                <c:pt idx="38">
                  <c:v>3.5</c:v>
                </c:pt>
                <c:pt idx="39">
                  <c:v>1</c:v>
                </c:pt>
                <c:pt idx="40">
                  <c:v>5</c:v>
                </c:pt>
                <c:pt idx="41">
                  <c:v>1.2</c:v>
                </c:pt>
                <c:pt idx="42">
                  <c:v>0</c:v>
                </c:pt>
                <c:pt idx="43">
                  <c:v>2</c:v>
                </c:pt>
                <c:pt idx="44">
                  <c:v>4</c:v>
                </c:pt>
                <c:pt idx="45">
                  <c:v>0</c:v>
                </c:pt>
                <c:pt idx="46">
                  <c:v>1</c:v>
                </c:pt>
                <c:pt idx="47">
                  <c:v>3</c:v>
                </c:pt>
                <c:pt idx="49">
                  <c:v>0.9</c:v>
                </c:pt>
                <c:pt idx="50">
                  <c:v>3</c:v>
                </c:pt>
                <c:pt idx="51">
                  <c:v>1</c:v>
                </c:pt>
                <c:pt idx="52">
                  <c:v>1</c:v>
                </c:pt>
                <c:pt idx="53">
                  <c:v>1.5</c:v>
                </c:pt>
                <c:pt idx="54">
                  <c:v>1</c:v>
                </c:pt>
                <c:pt idx="55">
                  <c:v>1</c:v>
                </c:pt>
                <c:pt idx="56">
                  <c:v>4</c:v>
                </c:pt>
                <c:pt idx="57">
                  <c:v>27</c:v>
                </c:pt>
                <c:pt idx="58">
                  <c:v>1</c:v>
                </c:pt>
                <c:pt idx="59">
                  <c:v>1</c:v>
                </c:pt>
                <c:pt idx="60">
                  <c:v>2</c:v>
                </c:pt>
                <c:pt idx="61">
                  <c:v>3</c:v>
                </c:pt>
                <c:pt idx="62">
                  <c:v>1</c:v>
                </c:pt>
                <c:pt idx="63">
                  <c:v>33</c:v>
                </c:pt>
                <c:pt idx="64">
                  <c:v>5.2</c:v>
                </c:pt>
                <c:pt idx="65">
                  <c:v>1</c:v>
                </c:pt>
                <c:pt idx="66">
                  <c:v>3</c:v>
                </c:pt>
                <c:pt idx="67">
                  <c:v>3.5</c:v>
                </c:pt>
                <c:pt idx="68">
                  <c:v>4</c:v>
                </c:pt>
                <c:pt idx="70">
                  <c:v>1.6</c:v>
                </c:pt>
                <c:pt idx="71">
                  <c:v>1</c:v>
                </c:pt>
                <c:pt idx="72">
                  <c:v>1</c:v>
                </c:pt>
                <c:pt idx="73">
                  <c:v>0.5</c:v>
                </c:pt>
                <c:pt idx="74">
                  <c:v>2</c:v>
                </c:pt>
                <c:pt idx="75">
                  <c:v>0</c:v>
                </c:pt>
                <c:pt idx="76">
                  <c:v>1</c:v>
                </c:pt>
                <c:pt idx="77">
                  <c:v>0.5</c:v>
                </c:pt>
                <c:pt idx="78">
                  <c:v>5</c:v>
                </c:pt>
                <c:pt idx="79">
                  <c:v>2</c:v>
                </c:pt>
                <c:pt idx="80">
                  <c:v>1</c:v>
                </c:pt>
                <c:pt idx="81">
                  <c:v>0</c:v>
                </c:pt>
                <c:pt idx="82">
                  <c:v>0</c:v>
                </c:pt>
                <c:pt idx="83">
                  <c:v>35</c:v>
                </c:pt>
                <c:pt idx="85">
                  <c:v>0.8</c:v>
                </c:pt>
                <c:pt idx="86">
                  <c:v>1</c:v>
                </c:pt>
                <c:pt idx="87">
                  <c:v>2</c:v>
                </c:pt>
                <c:pt idx="88">
                  <c:v>1</c:v>
                </c:pt>
                <c:pt idx="89">
                  <c:v>1.9</c:v>
                </c:pt>
                <c:pt idx="90">
                  <c:v>169</c:v>
                </c:pt>
                <c:pt idx="91">
                  <c:v>2</c:v>
                </c:pt>
                <c:pt idx="92">
                  <c:v>1.5</c:v>
                </c:pt>
                <c:pt idx="93">
                  <c:v>1</c:v>
                </c:pt>
                <c:pt idx="94">
                  <c:v>1.5</c:v>
                </c:pt>
                <c:pt idx="95">
                  <c:v>1</c:v>
                </c:pt>
                <c:pt idx="96">
                  <c:v>4</c:v>
                </c:pt>
                <c:pt idx="97">
                  <c:v>1.1000000000000001</c:v>
                </c:pt>
                <c:pt idx="98">
                  <c:v>2</c:v>
                </c:pt>
                <c:pt idx="99">
                  <c:v>4.7</c:v>
                </c:pt>
                <c:pt idx="100">
                  <c:v>6</c:v>
                </c:pt>
                <c:pt idx="101">
                  <c:v>2</c:v>
                </c:pt>
                <c:pt idx="102">
                  <c:v>22</c:v>
                </c:pt>
                <c:pt idx="103">
                  <c:v>2</c:v>
                </c:pt>
                <c:pt idx="104">
                  <c:v>1</c:v>
                </c:pt>
                <c:pt idx="105">
                  <c:v>1</c:v>
                </c:pt>
                <c:pt idx="106">
                  <c:v>3</c:v>
                </c:pt>
                <c:pt idx="107">
                  <c:v>2.2000000000000002</c:v>
                </c:pt>
                <c:pt idx="108">
                  <c:v>0.5</c:v>
                </c:pt>
                <c:pt idx="109">
                  <c:v>0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6</c:v>
                </c:pt>
                <c:pt idx="114">
                  <c:v>1</c:v>
                </c:pt>
                <c:pt idx="115">
                  <c:v>3</c:v>
                </c:pt>
                <c:pt idx="116">
                  <c:v>3.1</c:v>
                </c:pt>
                <c:pt idx="117">
                  <c:v>1</c:v>
                </c:pt>
                <c:pt idx="118">
                  <c:v>5</c:v>
                </c:pt>
                <c:pt idx="120">
                  <c:v>1</c:v>
                </c:pt>
                <c:pt idx="121">
                  <c:v>3.2</c:v>
                </c:pt>
              </c:numCache>
            </c:numRef>
          </c:xVal>
          <c:yVal>
            <c:numRef>
              <c:f>'Fluid (original units) sorted'!$X$4:$X$125</c:f>
              <c:numCache>
                <c:formatCode>General</c:formatCode>
                <c:ptCount val="122"/>
                <c:pt idx="0">
                  <c:v>0.5</c:v>
                </c:pt>
                <c:pt idx="1">
                  <c:v>0</c:v>
                </c:pt>
                <c:pt idx="2">
                  <c:v>0.06</c:v>
                </c:pt>
                <c:pt idx="3">
                  <c:v>0</c:v>
                </c:pt>
                <c:pt idx="4">
                  <c:v>0.12</c:v>
                </c:pt>
                <c:pt idx="6">
                  <c:v>0.04</c:v>
                </c:pt>
                <c:pt idx="7">
                  <c:v>0.02</c:v>
                </c:pt>
                <c:pt idx="8">
                  <c:v>0.1</c:v>
                </c:pt>
                <c:pt idx="9">
                  <c:v>0.08</c:v>
                </c:pt>
                <c:pt idx="10">
                  <c:v>0</c:v>
                </c:pt>
                <c:pt idx="13">
                  <c:v>0</c:v>
                </c:pt>
                <c:pt idx="15">
                  <c:v>0</c:v>
                </c:pt>
                <c:pt idx="16">
                  <c:v>0</c:v>
                </c:pt>
                <c:pt idx="19">
                  <c:v>0.05</c:v>
                </c:pt>
                <c:pt idx="20">
                  <c:v>0.1</c:v>
                </c:pt>
                <c:pt idx="21">
                  <c:v>0.26</c:v>
                </c:pt>
                <c:pt idx="22">
                  <c:v>0.05</c:v>
                </c:pt>
                <c:pt idx="23">
                  <c:v>0.23</c:v>
                </c:pt>
                <c:pt idx="24">
                  <c:v>0.09</c:v>
                </c:pt>
                <c:pt idx="25">
                  <c:v>0.06</c:v>
                </c:pt>
                <c:pt idx="27">
                  <c:v>0.08</c:v>
                </c:pt>
                <c:pt idx="28">
                  <c:v>0.23</c:v>
                </c:pt>
                <c:pt idx="29">
                  <c:v>0.09</c:v>
                </c:pt>
                <c:pt idx="30">
                  <c:v>0.33</c:v>
                </c:pt>
                <c:pt idx="31">
                  <c:v>0</c:v>
                </c:pt>
                <c:pt idx="32">
                  <c:v>0.1</c:v>
                </c:pt>
                <c:pt idx="33">
                  <c:v>0</c:v>
                </c:pt>
                <c:pt idx="34">
                  <c:v>0.05</c:v>
                </c:pt>
                <c:pt idx="35">
                  <c:v>0</c:v>
                </c:pt>
                <c:pt idx="36">
                  <c:v>0</c:v>
                </c:pt>
                <c:pt idx="37">
                  <c:v>0.18</c:v>
                </c:pt>
                <c:pt idx="38">
                  <c:v>0</c:v>
                </c:pt>
                <c:pt idx="39">
                  <c:v>0.1</c:v>
                </c:pt>
                <c:pt idx="40">
                  <c:v>0.18</c:v>
                </c:pt>
                <c:pt idx="41">
                  <c:v>0.05</c:v>
                </c:pt>
                <c:pt idx="42">
                  <c:v>0</c:v>
                </c:pt>
                <c:pt idx="45">
                  <c:v>0.1</c:v>
                </c:pt>
                <c:pt idx="49">
                  <c:v>0</c:v>
                </c:pt>
                <c:pt idx="50">
                  <c:v>0.1</c:v>
                </c:pt>
                <c:pt idx="53">
                  <c:v>0.14000000000000001</c:v>
                </c:pt>
                <c:pt idx="54">
                  <c:v>0.06</c:v>
                </c:pt>
                <c:pt idx="55">
                  <c:v>0.12</c:v>
                </c:pt>
                <c:pt idx="56">
                  <c:v>0.05</c:v>
                </c:pt>
                <c:pt idx="57">
                  <c:v>0.2</c:v>
                </c:pt>
                <c:pt idx="58">
                  <c:v>0</c:v>
                </c:pt>
                <c:pt idx="61">
                  <c:v>0.03</c:v>
                </c:pt>
                <c:pt idx="63">
                  <c:v>0.48</c:v>
                </c:pt>
                <c:pt idx="64">
                  <c:v>0.19</c:v>
                </c:pt>
                <c:pt idx="65">
                  <c:v>0.12</c:v>
                </c:pt>
                <c:pt idx="66">
                  <c:v>0</c:v>
                </c:pt>
                <c:pt idx="67">
                  <c:v>0.05</c:v>
                </c:pt>
                <c:pt idx="68">
                  <c:v>0.08</c:v>
                </c:pt>
                <c:pt idx="70">
                  <c:v>0.06</c:v>
                </c:pt>
                <c:pt idx="71">
                  <c:v>0</c:v>
                </c:pt>
                <c:pt idx="72">
                  <c:v>0</c:v>
                </c:pt>
                <c:pt idx="73">
                  <c:v>0.16</c:v>
                </c:pt>
                <c:pt idx="75">
                  <c:v>0</c:v>
                </c:pt>
                <c:pt idx="76">
                  <c:v>0</c:v>
                </c:pt>
                <c:pt idx="77">
                  <c:v>0.3</c:v>
                </c:pt>
                <c:pt idx="78">
                  <c:v>0</c:v>
                </c:pt>
                <c:pt idx="79">
                  <c:v>0.2</c:v>
                </c:pt>
                <c:pt idx="80">
                  <c:v>0.02</c:v>
                </c:pt>
                <c:pt idx="81">
                  <c:v>0</c:v>
                </c:pt>
                <c:pt idx="82">
                  <c:v>0</c:v>
                </c:pt>
                <c:pt idx="83">
                  <c:v>0.5</c:v>
                </c:pt>
                <c:pt idx="85">
                  <c:v>0.1</c:v>
                </c:pt>
                <c:pt idx="86">
                  <c:v>0.1</c:v>
                </c:pt>
                <c:pt idx="87">
                  <c:v>0.01</c:v>
                </c:pt>
                <c:pt idx="89">
                  <c:v>0</c:v>
                </c:pt>
                <c:pt idx="90">
                  <c:v>0.25</c:v>
                </c:pt>
                <c:pt idx="92">
                  <c:v>0.1</c:v>
                </c:pt>
                <c:pt idx="93">
                  <c:v>0.1</c:v>
                </c:pt>
                <c:pt idx="94">
                  <c:v>0.26</c:v>
                </c:pt>
                <c:pt idx="96">
                  <c:v>0.1</c:v>
                </c:pt>
                <c:pt idx="97">
                  <c:v>0</c:v>
                </c:pt>
                <c:pt idx="98">
                  <c:v>0.1</c:v>
                </c:pt>
                <c:pt idx="99">
                  <c:v>0.11</c:v>
                </c:pt>
                <c:pt idx="100">
                  <c:v>0.37</c:v>
                </c:pt>
                <c:pt idx="101">
                  <c:v>7.0000000000000007E-2</c:v>
                </c:pt>
                <c:pt idx="103">
                  <c:v>7.0000000000000007E-2</c:v>
                </c:pt>
                <c:pt idx="107">
                  <c:v>0.1</c:v>
                </c:pt>
                <c:pt idx="108">
                  <c:v>0</c:v>
                </c:pt>
                <c:pt idx="109">
                  <c:v>0.1</c:v>
                </c:pt>
                <c:pt idx="110">
                  <c:v>0.1</c:v>
                </c:pt>
                <c:pt idx="111">
                  <c:v>0.1</c:v>
                </c:pt>
                <c:pt idx="115">
                  <c:v>0.3</c:v>
                </c:pt>
                <c:pt idx="116">
                  <c:v>0.05</c:v>
                </c:pt>
                <c:pt idx="117">
                  <c:v>0</c:v>
                </c:pt>
                <c:pt idx="118">
                  <c:v>0.2</c:v>
                </c:pt>
                <c:pt idx="120">
                  <c:v>0.06</c:v>
                </c:pt>
                <c:pt idx="121">
                  <c:v>0</c:v>
                </c:pt>
              </c:numCache>
            </c:numRef>
          </c:yVal>
        </c:ser>
        <c:ser>
          <c:idx val="5"/>
          <c:order val="5"/>
          <c:tx>
            <c:strRef>
              <c:f>'Fluid (original units) sorted'!$D$414</c:f>
              <c:strCache>
                <c:ptCount val="1"/>
                <c:pt idx="0">
                  <c:v>Reconstructed Phipps-2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'Fluid (original units) sorted'!$AE$414</c:f>
              <c:numCache>
                <c:formatCode>0.00</c:formatCode>
                <c:ptCount val="1"/>
                <c:pt idx="0">
                  <c:v>233.3551913</c:v>
                </c:pt>
              </c:numCache>
            </c:numRef>
          </c:xVal>
          <c:yVal>
            <c:numRef>
              <c:f>'Fluid (original units) sorted'!$X$414</c:f>
              <c:numCache>
                <c:formatCode>0.00</c:formatCode>
                <c:ptCount val="1"/>
                <c:pt idx="0">
                  <c:v>6.7102795899999998</c:v>
                </c:pt>
              </c:numCache>
            </c:numRef>
          </c:yVal>
        </c:ser>
        <c:ser>
          <c:idx val="6"/>
          <c:order val="6"/>
          <c:tx>
            <c:strRef>
              <c:f>'Fluid (original units) sorted'!$D$337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'Fluid (original units) sorted'!$AE$337:$AE$340</c:f>
              <c:numCache>
                <c:formatCode>0.000</c:formatCode>
                <c:ptCount val="4"/>
                <c:pt idx="1">
                  <c:v>391.75565000000006</c:v>
                </c:pt>
                <c:pt idx="2">
                  <c:v>4504.6581800000004</c:v>
                </c:pt>
                <c:pt idx="3" formatCode="General">
                  <c:v>140</c:v>
                </c:pt>
              </c:numCache>
            </c:numRef>
          </c:xVal>
          <c:yVal>
            <c:numRef>
              <c:f>'Fluid (original units) sorted'!$X$337:$X$340</c:f>
              <c:numCache>
                <c:formatCode>General</c:formatCode>
                <c:ptCount val="4"/>
                <c:pt idx="3">
                  <c:v>10</c:v>
                </c:pt>
              </c:numCache>
            </c:numRef>
          </c:yVal>
        </c:ser>
        <c:axId val="84035840"/>
        <c:axId val="84046592"/>
      </c:scatterChart>
      <c:valAx>
        <c:axId val="84035840"/>
        <c:scaling>
          <c:orientation val="minMax"/>
          <c:max val="700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</a:t>
                </a:r>
                <a:r>
                  <a:rPr lang="en-US" baseline="0"/>
                  <a:t> (mg/L)</a:t>
                </a:r>
                <a:endParaRPr lang="en-US"/>
              </a:p>
            </c:rich>
          </c:tx>
          <c:layout/>
        </c:title>
        <c:numFmt formatCode="General" sourceLinked="1"/>
        <c:majorTickMark val="none"/>
        <c:minorTickMark val="in"/>
        <c:tickLblPos val="nextTo"/>
        <c:crossAx val="84046592"/>
        <c:crossesAt val="0"/>
        <c:crossBetween val="midCat"/>
      </c:valAx>
      <c:valAx>
        <c:axId val="84046592"/>
        <c:scaling>
          <c:orientation val="minMax"/>
          <c:max val="12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</a:t>
                </a:r>
                <a:r>
                  <a:rPr lang="en-US" baseline="0"/>
                  <a:t> </a:t>
                </a:r>
                <a:r>
                  <a:rPr lang="en-US"/>
                  <a:t>(mg/L)</a:t>
                </a:r>
              </a:p>
            </c:rich>
          </c:tx>
          <c:layout/>
        </c:title>
        <c:numFmt formatCode="@" sourceLinked="0"/>
        <c:majorTickMark val="in"/>
        <c:minorTickMark val="in"/>
        <c:tickLblPos val="nextTo"/>
        <c:crossAx val="84035840"/>
        <c:crosses val="autoZero"/>
        <c:crossBetween val="midCat"/>
      </c:valAx>
      <c:spPr>
        <a:solidFill>
          <a:schemeClr val="bg1">
            <a:lumMod val="75000"/>
          </a:schemeClr>
        </a:solidFill>
      </c:spPr>
    </c:plotArea>
    <c:legend>
      <c:legendPos val="r"/>
      <c:layout>
        <c:manualLayout>
          <c:xMode val="edge"/>
          <c:yMode val="edge"/>
          <c:x val="0.68335958079846459"/>
          <c:y val="0.123287511654607"/>
          <c:w val="0.17848937671442539"/>
          <c:h val="0.33350835917373445"/>
        </c:manualLayout>
      </c:layout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</c:chart>
  <c:spPr>
    <a:ln>
      <a:noFill/>
    </a:ln>
  </c:spPr>
  <c:txPr>
    <a:bodyPr/>
    <a:lstStyle/>
    <a:p>
      <a:pPr>
        <a:defRPr>
          <a:latin typeface="Times New Roman"/>
          <a:cs typeface="Times New Roman"/>
        </a:defRPr>
      </a:pPr>
      <a:endParaRPr lang="en-US"/>
    </a:p>
  </c:txPr>
  <c:printSettings>
    <c:headerFooter/>
    <c:pageMargins b="1" l="0.75000000000000089" r="0.75000000000000089" t="1" header="0.5" footer="0.5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title>
      <c:tx>
        <c:rich>
          <a:bodyPr/>
          <a:lstStyle/>
          <a:p>
            <a:pPr>
              <a:defRPr/>
            </a:pPr>
            <a:r>
              <a:rPr lang="en-US"/>
              <a:t>Suprise Valley Hot Springs</a:t>
            </a:r>
          </a:p>
        </c:rich>
      </c:tx>
      <c:layout>
        <c:manualLayout>
          <c:xMode val="edge"/>
          <c:yMode val="edge"/>
          <c:x val="0.23107084973882988"/>
          <c:y val="2.521005067154021E-2"/>
        </c:manualLayout>
      </c:layout>
    </c:title>
    <c:plotArea>
      <c:layout>
        <c:manualLayout>
          <c:layoutTarget val="inner"/>
          <c:xMode val="edge"/>
          <c:yMode val="edge"/>
          <c:x val="0.1051501267200851"/>
          <c:y val="0.12773092340247019"/>
          <c:w val="0.55097634020444597"/>
          <c:h val="0.77387301407872355"/>
        </c:manualLayout>
      </c:layout>
      <c:scatterChart>
        <c:scatterStyle val="lineMarker"/>
        <c:ser>
          <c:idx val="0"/>
          <c:order val="0"/>
          <c:tx>
            <c:strRef>
              <c:f>'Fluid (original units) sorted'!$A$176</c:f>
              <c:strCache>
                <c:ptCount val="1"/>
                <c:pt idx="0">
                  <c:v>Fort Bidwell Hot Springs</c:v>
                </c:pt>
              </c:strCache>
            </c:strRef>
          </c:tx>
          <c:spPr>
            <a:ln w="28575">
              <a:noFill/>
            </a:ln>
          </c:spPr>
          <c:xVal>
            <c:numRef>
              <c:f>'Fluid (original units) sorted'!$S$177:$S$188</c:f>
              <c:numCache>
                <c:formatCode>General</c:formatCode>
                <c:ptCount val="12"/>
                <c:pt idx="0">
                  <c:v>91</c:v>
                </c:pt>
                <c:pt idx="1">
                  <c:v>90.4</c:v>
                </c:pt>
                <c:pt idx="2">
                  <c:v>94.4</c:v>
                </c:pt>
                <c:pt idx="3">
                  <c:v>76</c:v>
                </c:pt>
                <c:pt idx="4">
                  <c:v>138</c:v>
                </c:pt>
                <c:pt idx="5">
                  <c:v>79</c:v>
                </c:pt>
                <c:pt idx="6" formatCode="0.0">
                  <c:v>76</c:v>
                </c:pt>
                <c:pt idx="7">
                  <c:v>65</c:v>
                </c:pt>
                <c:pt idx="8">
                  <c:v>77</c:v>
                </c:pt>
                <c:pt idx="9">
                  <c:v>82</c:v>
                </c:pt>
                <c:pt idx="10">
                  <c:v>72</c:v>
                </c:pt>
                <c:pt idx="11" formatCode="0.0">
                  <c:v>72</c:v>
                </c:pt>
              </c:numCache>
            </c:numRef>
          </c:xVal>
          <c:yVal>
            <c:numRef>
              <c:f>'Fluid (original units) sorted'!$X$177:$X$188</c:f>
              <c:numCache>
                <c:formatCode>General</c:formatCode>
                <c:ptCount val="12"/>
                <c:pt idx="1">
                  <c:v>0.88</c:v>
                </c:pt>
                <c:pt idx="2">
                  <c:v>0.7</c:v>
                </c:pt>
                <c:pt idx="5">
                  <c:v>1.1000000000000001</c:v>
                </c:pt>
                <c:pt idx="6">
                  <c:v>0.63</c:v>
                </c:pt>
                <c:pt idx="8">
                  <c:v>0.8</c:v>
                </c:pt>
                <c:pt idx="9">
                  <c:v>0.61</c:v>
                </c:pt>
                <c:pt idx="10">
                  <c:v>0.56000000000000005</c:v>
                </c:pt>
                <c:pt idx="11">
                  <c:v>0.56000000000000005</c:v>
                </c:pt>
              </c:numCache>
            </c:numRef>
          </c:yVal>
        </c:ser>
        <c:ser>
          <c:idx val="1"/>
          <c:order val="1"/>
          <c:tx>
            <c:strRef>
              <c:f>'Fluid (original units) sorted'!$A$126</c:f>
              <c:strCache>
                <c:ptCount val="1"/>
                <c:pt idx="0">
                  <c:v>Eagleville Hot Springs</c:v>
                </c:pt>
              </c:strCache>
            </c:strRef>
          </c:tx>
          <c:spPr>
            <a:ln w="28575">
              <a:noFill/>
            </a:ln>
          </c:spPr>
          <c:xVal>
            <c:numRef>
              <c:f>'Fluid (original units) sorted'!$S$127:$S$144</c:f>
              <c:numCache>
                <c:formatCode>General</c:formatCode>
                <c:ptCount val="18"/>
                <c:pt idx="0" formatCode="0">
                  <c:v>58</c:v>
                </c:pt>
                <c:pt idx="1">
                  <c:v>53</c:v>
                </c:pt>
                <c:pt idx="2" formatCode="0.0">
                  <c:v>57</c:v>
                </c:pt>
                <c:pt idx="3" formatCode="0.0">
                  <c:v>56.6</c:v>
                </c:pt>
                <c:pt idx="4" formatCode="0.0">
                  <c:v>44</c:v>
                </c:pt>
                <c:pt idx="6" formatCode="0.0">
                  <c:v>52</c:v>
                </c:pt>
                <c:pt idx="8" formatCode="0.0">
                  <c:v>49</c:v>
                </c:pt>
                <c:pt idx="10" formatCode="0.0">
                  <c:v>42</c:v>
                </c:pt>
                <c:pt idx="11" formatCode="0.0">
                  <c:v>39.799999999999997</c:v>
                </c:pt>
                <c:pt idx="12" formatCode="0">
                  <c:v>38</c:v>
                </c:pt>
                <c:pt idx="15" formatCode="0.0">
                  <c:v>34</c:v>
                </c:pt>
                <c:pt idx="17" formatCode="0.0">
                  <c:v>38</c:v>
                </c:pt>
              </c:numCache>
            </c:numRef>
          </c:xVal>
          <c:yVal>
            <c:numRef>
              <c:f>'Fluid (original units) sorted'!$X$127:$X$144</c:f>
              <c:numCache>
                <c:formatCode>General</c:formatCode>
                <c:ptCount val="18"/>
                <c:pt idx="1">
                  <c:v>0.93</c:v>
                </c:pt>
                <c:pt idx="2" formatCode="0.0">
                  <c:v>1</c:v>
                </c:pt>
                <c:pt idx="4">
                  <c:v>0.7</c:v>
                </c:pt>
                <c:pt idx="5">
                  <c:v>1.1000000000000001</c:v>
                </c:pt>
                <c:pt idx="6">
                  <c:v>0.9</c:v>
                </c:pt>
                <c:pt idx="7">
                  <c:v>0.9</c:v>
                </c:pt>
                <c:pt idx="8">
                  <c:v>0.22</c:v>
                </c:pt>
                <c:pt idx="9">
                  <c:v>0.4</c:v>
                </c:pt>
                <c:pt idx="10">
                  <c:v>0.4</c:v>
                </c:pt>
                <c:pt idx="12" formatCode="0.0">
                  <c:v>0.6</c:v>
                </c:pt>
                <c:pt idx="13">
                  <c:v>0.4</c:v>
                </c:pt>
                <c:pt idx="15">
                  <c:v>0.26</c:v>
                </c:pt>
                <c:pt idx="17">
                  <c:v>0.6</c:v>
                </c:pt>
              </c:numCache>
            </c:numRef>
          </c:yVal>
        </c:ser>
        <c:ser>
          <c:idx val="2"/>
          <c:order val="2"/>
          <c:tx>
            <c:strRef>
              <c:f>'Fluid (original units) sorted'!$A$233</c:f>
              <c:strCache>
                <c:ptCount val="1"/>
                <c:pt idx="0">
                  <c:v>Lake City Hot Springs</c:v>
                </c:pt>
              </c:strCache>
            </c:strRef>
          </c:tx>
          <c:spPr>
            <a:ln w="28575">
              <a:noFill/>
            </a:ln>
          </c:spPr>
          <c:xVal>
            <c:numRef>
              <c:f>'Fluid (original units) sorted'!$S$234:$S$269</c:f>
              <c:numCache>
                <c:formatCode>0.0</c:formatCode>
                <c:ptCount val="36"/>
                <c:pt idx="7">
                  <c:v>99.9</c:v>
                </c:pt>
                <c:pt idx="9" formatCode="General">
                  <c:v>176</c:v>
                </c:pt>
                <c:pt idx="11" formatCode="General">
                  <c:v>200</c:v>
                </c:pt>
                <c:pt idx="12" formatCode="General">
                  <c:v>216</c:v>
                </c:pt>
                <c:pt idx="14" formatCode="0">
                  <c:v>173</c:v>
                </c:pt>
                <c:pt idx="15" formatCode="General">
                  <c:v>212</c:v>
                </c:pt>
                <c:pt idx="16" formatCode="0">
                  <c:v>118</c:v>
                </c:pt>
                <c:pt idx="25" formatCode="General">
                  <c:v>175</c:v>
                </c:pt>
                <c:pt idx="27" formatCode="General">
                  <c:v>173.5</c:v>
                </c:pt>
                <c:pt idx="28" formatCode="General">
                  <c:v>182</c:v>
                </c:pt>
                <c:pt idx="29" formatCode="General">
                  <c:v>175.5</c:v>
                </c:pt>
                <c:pt idx="30" formatCode="General">
                  <c:v>164</c:v>
                </c:pt>
              </c:numCache>
            </c:numRef>
          </c:xVal>
          <c:yVal>
            <c:numRef>
              <c:f>'Fluid (original units) sorted'!$X$234:$X$269</c:f>
              <c:numCache>
                <c:formatCode>General</c:formatCode>
                <c:ptCount val="36"/>
                <c:pt idx="7">
                  <c:v>4.8</c:v>
                </c:pt>
                <c:pt idx="9" formatCode="0.0">
                  <c:v>6.2</c:v>
                </c:pt>
                <c:pt idx="11" formatCode="0.0">
                  <c:v>6.3</c:v>
                </c:pt>
                <c:pt idx="12">
                  <c:v>5.8</c:v>
                </c:pt>
                <c:pt idx="14" formatCode="0.0">
                  <c:v>6.1</c:v>
                </c:pt>
                <c:pt idx="15">
                  <c:v>6.3</c:v>
                </c:pt>
                <c:pt idx="16" formatCode="0.0">
                  <c:v>6.8</c:v>
                </c:pt>
                <c:pt idx="23">
                  <c:v>6</c:v>
                </c:pt>
                <c:pt idx="24">
                  <c:v>6.1</c:v>
                </c:pt>
                <c:pt idx="25">
                  <c:v>6.2</c:v>
                </c:pt>
                <c:pt idx="27">
                  <c:v>5.9</c:v>
                </c:pt>
                <c:pt idx="28" formatCode="0.0">
                  <c:v>6.4</c:v>
                </c:pt>
                <c:pt idx="29">
                  <c:v>4.7</c:v>
                </c:pt>
                <c:pt idx="30">
                  <c:v>4.8</c:v>
                </c:pt>
              </c:numCache>
            </c:numRef>
          </c:yVal>
        </c:ser>
        <c:ser>
          <c:idx val="3"/>
          <c:order val="3"/>
          <c:tx>
            <c:strRef>
              <c:f>'Fluid (original units) sorted'!$A$368</c:f>
              <c:strCache>
                <c:ptCount val="1"/>
                <c:pt idx="0">
                  <c:v>East Side Hot Springs</c:v>
                </c:pt>
              </c:strCache>
            </c:strRef>
          </c:tx>
          <c:spPr>
            <a:ln w="28575">
              <a:noFill/>
            </a:ln>
          </c:spPr>
          <c:xVal>
            <c:numRef>
              <c:f>'Fluid (original units) sorted'!$S$369:$S$410</c:f>
              <c:numCache>
                <c:formatCode>0.0</c:formatCode>
                <c:ptCount val="42"/>
                <c:pt idx="2" formatCode="0">
                  <c:v>113</c:v>
                </c:pt>
                <c:pt idx="5" formatCode="General">
                  <c:v>110</c:v>
                </c:pt>
                <c:pt idx="9">
                  <c:v>59</c:v>
                </c:pt>
                <c:pt idx="10">
                  <c:v>59</c:v>
                </c:pt>
                <c:pt idx="12">
                  <c:v>71</c:v>
                </c:pt>
                <c:pt idx="13">
                  <c:v>58.4</c:v>
                </c:pt>
                <c:pt idx="15" formatCode="General">
                  <c:v>126</c:v>
                </c:pt>
                <c:pt idx="18">
                  <c:v>99.9</c:v>
                </c:pt>
                <c:pt idx="19" formatCode="General">
                  <c:v>110</c:v>
                </c:pt>
                <c:pt idx="21" formatCode="0">
                  <c:v>114</c:v>
                </c:pt>
                <c:pt idx="24" formatCode="0">
                  <c:v>105</c:v>
                </c:pt>
                <c:pt idx="26">
                  <c:v>99.6</c:v>
                </c:pt>
                <c:pt idx="28" formatCode="General">
                  <c:v>113.5</c:v>
                </c:pt>
                <c:pt idx="31" formatCode="0">
                  <c:v>105</c:v>
                </c:pt>
                <c:pt idx="32">
                  <c:v>98.7</c:v>
                </c:pt>
                <c:pt idx="33" formatCode="General">
                  <c:v>100</c:v>
                </c:pt>
                <c:pt idx="35" formatCode="0">
                  <c:v>407</c:v>
                </c:pt>
                <c:pt idx="38">
                  <c:v>82</c:v>
                </c:pt>
                <c:pt idx="39">
                  <c:v>99.9</c:v>
                </c:pt>
                <c:pt idx="40">
                  <c:v>99.9</c:v>
                </c:pt>
                <c:pt idx="41">
                  <c:v>97</c:v>
                </c:pt>
              </c:numCache>
            </c:numRef>
          </c:xVal>
          <c:yVal>
            <c:numRef>
              <c:f>'Fluid (original units) sorted'!$X$369:$X$410</c:f>
              <c:numCache>
                <c:formatCode>General</c:formatCode>
                <c:ptCount val="42"/>
                <c:pt idx="1">
                  <c:v>5.4</c:v>
                </c:pt>
                <c:pt idx="2" formatCode="0.0">
                  <c:v>7.5</c:v>
                </c:pt>
                <c:pt idx="5" formatCode="0.0">
                  <c:v>7.6</c:v>
                </c:pt>
                <c:pt idx="9">
                  <c:v>7.3</c:v>
                </c:pt>
                <c:pt idx="10">
                  <c:v>7.3</c:v>
                </c:pt>
                <c:pt idx="12">
                  <c:v>5.7</c:v>
                </c:pt>
                <c:pt idx="13" formatCode="0.0">
                  <c:v>7.6</c:v>
                </c:pt>
                <c:pt idx="15">
                  <c:v>7.1</c:v>
                </c:pt>
                <c:pt idx="18">
                  <c:v>8</c:v>
                </c:pt>
                <c:pt idx="19">
                  <c:v>7.6</c:v>
                </c:pt>
                <c:pt idx="21" formatCode="0.0">
                  <c:v>7.4</c:v>
                </c:pt>
                <c:pt idx="22">
                  <c:v>6.6</c:v>
                </c:pt>
                <c:pt idx="24" formatCode="0.0">
                  <c:v>5.6</c:v>
                </c:pt>
                <c:pt idx="26" formatCode="0.0">
                  <c:v>5.6</c:v>
                </c:pt>
                <c:pt idx="28" formatCode="0.0">
                  <c:v>5.2</c:v>
                </c:pt>
                <c:pt idx="31" formatCode="0.0">
                  <c:v>5.9</c:v>
                </c:pt>
                <c:pt idx="32" formatCode="0.0">
                  <c:v>5.7</c:v>
                </c:pt>
                <c:pt idx="33" formatCode="0.0">
                  <c:v>5.7</c:v>
                </c:pt>
                <c:pt idx="35" formatCode="0.0">
                  <c:v>5.8</c:v>
                </c:pt>
                <c:pt idx="36">
                  <c:v>4.9000000000000004</c:v>
                </c:pt>
                <c:pt idx="38">
                  <c:v>5.3</c:v>
                </c:pt>
                <c:pt idx="39">
                  <c:v>5.9</c:v>
                </c:pt>
                <c:pt idx="40">
                  <c:v>5.9</c:v>
                </c:pt>
                <c:pt idx="41">
                  <c:v>5.8</c:v>
                </c:pt>
              </c:numCache>
            </c:numRef>
          </c:yVal>
        </c:ser>
        <c:ser>
          <c:idx val="5"/>
          <c:order val="4"/>
          <c:tx>
            <c:strRef>
              <c:f>'Fluid (original units) sorted'!$D$414</c:f>
              <c:strCache>
                <c:ptCount val="1"/>
                <c:pt idx="0">
                  <c:v>Reconstructed Phipps-2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'Fluid (original units) sorted'!$S$414</c:f>
              <c:numCache>
                <c:formatCode>0.00</c:formatCode>
                <c:ptCount val="1"/>
                <c:pt idx="0">
                  <c:v>325.471384</c:v>
                </c:pt>
              </c:numCache>
            </c:numRef>
          </c:xVal>
          <c:yVal>
            <c:numRef>
              <c:f>'Fluid (original units) sorted'!$X$414</c:f>
              <c:numCache>
                <c:formatCode>0.00</c:formatCode>
                <c:ptCount val="1"/>
                <c:pt idx="0">
                  <c:v>6.7102795899999998</c:v>
                </c:pt>
              </c:numCache>
            </c:numRef>
          </c:yVal>
        </c:ser>
        <c:ser>
          <c:idx val="4"/>
          <c:order val="5"/>
          <c:tx>
            <c:strRef>
              <c:f>'Fluid (original units) sorted'!$A$337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'Fluid (original units) sorted'!$S$337</c:f>
              <c:numCache>
                <c:formatCode>0.00</c:formatCode>
                <c:ptCount val="1"/>
              </c:numCache>
            </c:numRef>
          </c:xVal>
          <c:yVal>
            <c:numRef>
              <c:f>'Fluid (original units) sorted'!$X$337</c:f>
              <c:numCache>
                <c:formatCode>General</c:formatCode>
                <c:ptCount val="1"/>
              </c:numCache>
            </c:numRef>
          </c:yVal>
        </c:ser>
        <c:ser>
          <c:idx val="6"/>
          <c:order val="6"/>
          <c:tx>
            <c:strRef>
              <c:f>'Fluid (original units) sorted'!$A$361</c:f>
              <c:strCache>
                <c:ptCount val="1"/>
                <c:pt idx="0">
                  <c:v>SVF 8 Domestic water supply for hotel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7"/>
            <c:spPr>
              <a:ln>
                <a:solidFill>
                  <a:schemeClr val="tx1"/>
                </a:solidFill>
              </a:ln>
            </c:spPr>
          </c:marker>
          <c:xVal>
            <c:numRef>
              <c:f>'Fluid (original units) sorted'!$S$361</c:f>
              <c:numCache>
                <c:formatCode>0.0</c:formatCode>
                <c:ptCount val="1"/>
                <c:pt idx="0">
                  <c:v>73.5</c:v>
                </c:pt>
              </c:numCache>
            </c:numRef>
          </c:xVal>
          <c:yVal>
            <c:numRef>
              <c:f>'Fluid (original units) sorted'!$X$361</c:f>
              <c:numCache>
                <c:formatCode>0.0</c:formatCode>
                <c:ptCount val="1"/>
                <c:pt idx="0">
                  <c:v>9.1999999999999993</c:v>
                </c:pt>
              </c:numCache>
            </c:numRef>
          </c:yVal>
        </c:ser>
        <c:ser>
          <c:idx val="7"/>
          <c:order val="7"/>
          <c:tx>
            <c:strRef>
              <c:f>'Fluid (original units) sorted'!$A$338</c:f>
              <c:strCache>
                <c:ptCount val="1"/>
                <c:pt idx="0">
                  <c:v>Middle Alkali Lake (Costa et al., 2008 #1)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'Fluid (original units) sorted'!$S$338:$S$342</c:f>
              <c:numCache>
                <c:formatCode>General</c:formatCode>
                <c:ptCount val="5"/>
                <c:pt idx="3" formatCode="0.0">
                  <c:v>28</c:v>
                </c:pt>
                <c:pt idx="4" formatCode="0.0">
                  <c:v>36</c:v>
                </c:pt>
              </c:numCache>
            </c:numRef>
          </c:xVal>
          <c:yVal>
            <c:numRef>
              <c:f>'Fluid (original units) sorted'!$X$338:$X$342</c:f>
              <c:numCache>
                <c:formatCode>General</c:formatCode>
                <c:ptCount val="5"/>
                <c:pt idx="2">
                  <c:v>10</c:v>
                </c:pt>
                <c:pt idx="3">
                  <c:v>38</c:v>
                </c:pt>
              </c:numCache>
            </c:numRef>
          </c:yVal>
        </c:ser>
        <c:ser>
          <c:idx val="8"/>
          <c:order val="8"/>
          <c:tx>
            <c:strRef>
              <c:f>'Fluid (original units) sorted'!$A$343</c:f>
              <c:strCache>
                <c:ptCount val="1"/>
                <c:pt idx="0">
                  <c:v>Lower Alkali Lake (Livingstone, 1963)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'Fluid (original units) sorted'!$S$343</c:f>
              <c:numCache>
                <c:formatCode>0.0</c:formatCode>
                <c:ptCount val="1"/>
                <c:pt idx="0">
                  <c:v>63</c:v>
                </c:pt>
              </c:numCache>
            </c:numRef>
          </c:xVal>
          <c:yVal>
            <c:numRef>
              <c:f>'Fluid (original units) sorted'!$X$343</c:f>
              <c:numCache>
                <c:formatCode>General</c:formatCode>
                <c:ptCount val="1"/>
                <c:pt idx="0">
                  <c:v>19</c:v>
                </c:pt>
              </c:numCache>
            </c:numRef>
          </c:yVal>
        </c:ser>
        <c:axId val="84130816"/>
        <c:axId val="89671168"/>
      </c:scatterChart>
      <c:valAx>
        <c:axId val="84130816"/>
        <c:scaling>
          <c:orientation val="minMax"/>
          <c:max val="350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SiO2</a:t>
                </a:r>
                <a:r>
                  <a:rPr lang="en-US" baseline="0"/>
                  <a:t> (mg/L)</a:t>
                </a:r>
                <a:endParaRPr lang="en-US"/>
              </a:p>
            </c:rich>
          </c:tx>
          <c:layout/>
        </c:title>
        <c:numFmt formatCode="General" sourceLinked="1"/>
        <c:majorTickMark val="none"/>
        <c:minorTickMark val="in"/>
        <c:tickLblPos val="nextTo"/>
        <c:crossAx val="89671168"/>
        <c:crossesAt val="0"/>
        <c:crossBetween val="midCat"/>
      </c:valAx>
      <c:valAx>
        <c:axId val="89671168"/>
        <c:scaling>
          <c:orientation val="minMax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</a:t>
                </a:r>
                <a:r>
                  <a:rPr lang="en-US" baseline="0"/>
                  <a:t> </a:t>
                </a:r>
                <a:r>
                  <a:rPr lang="en-US"/>
                  <a:t>(mg/L)</a:t>
                </a:r>
              </a:p>
            </c:rich>
          </c:tx>
          <c:layout/>
        </c:title>
        <c:numFmt formatCode="@" sourceLinked="0"/>
        <c:majorTickMark val="in"/>
        <c:minorTickMark val="in"/>
        <c:tickLblPos val="nextTo"/>
        <c:crossAx val="84130816"/>
        <c:crosses val="autoZero"/>
        <c:crossBetween val="midCat"/>
      </c:valAx>
      <c:spPr>
        <a:noFill/>
      </c:spPr>
    </c:plotArea>
    <c:legend>
      <c:legendPos val="r"/>
      <c:legendEntry>
        <c:idx val="5"/>
        <c:delete val="1"/>
      </c:legendEntry>
      <c:layout>
        <c:manualLayout>
          <c:xMode val="edge"/>
          <c:yMode val="edge"/>
          <c:x val="0.68335958079846459"/>
          <c:y val="0.123287511654607"/>
          <c:w val="0.27066148304367332"/>
          <c:h val="0.37832472997714217"/>
        </c:manualLayout>
      </c:layout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</c:chart>
  <c:spPr>
    <a:ln>
      <a:noFill/>
    </a:ln>
  </c:spPr>
  <c:txPr>
    <a:bodyPr/>
    <a:lstStyle/>
    <a:p>
      <a:pPr>
        <a:defRPr>
          <a:latin typeface="Times New Roman"/>
          <a:cs typeface="Times New Roman"/>
        </a:defRPr>
      </a:pPr>
      <a:endParaRPr lang="en-US"/>
    </a:p>
  </c:txPr>
  <c:printSettings>
    <c:headerFooter/>
    <c:pageMargins b="1" l="0.75000000000000089" r="0.75000000000000089" t="1" header="0.5" footer="0.5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title>
      <c:tx>
        <c:rich>
          <a:bodyPr/>
          <a:lstStyle/>
          <a:p>
            <a:pPr>
              <a:defRPr/>
            </a:pPr>
            <a:r>
              <a:rPr lang="en-US"/>
              <a:t>Suprise Valley Hot Springs</a:t>
            </a:r>
          </a:p>
        </c:rich>
      </c:tx>
      <c:layout>
        <c:manualLayout>
          <c:xMode val="edge"/>
          <c:yMode val="edge"/>
          <c:x val="0.23107084973882988"/>
          <c:y val="2.521005067154021E-2"/>
        </c:manualLayout>
      </c:layout>
    </c:title>
    <c:plotArea>
      <c:layout>
        <c:manualLayout>
          <c:layoutTarget val="inner"/>
          <c:xMode val="edge"/>
          <c:yMode val="edge"/>
          <c:x val="0.1051501267200851"/>
          <c:y val="0.12773092340247019"/>
          <c:w val="0.55097634020444597"/>
          <c:h val="0.77387301407872355"/>
        </c:manualLayout>
      </c:layout>
      <c:scatterChart>
        <c:scatterStyle val="lineMarker"/>
        <c:ser>
          <c:idx val="0"/>
          <c:order val="0"/>
          <c:tx>
            <c:strRef>
              <c:f>'Fluid (original units) sorted'!$A$176</c:f>
              <c:strCache>
                <c:ptCount val="1"/>
                <c:pt idx="0">
                  <c:v>Fort Bidwell Hot Springs</c:v>
                </c:pt>
              </c:strCache>
            </c:strRef>
          </c:tx>
          <c:spPr>
            <a:ln w="28575">
              <a:noFill/>
            </a:ln>
          </c:spPr>
          <c:xVal>
            <c:numRef>
              <c:f>'Fluid (original units) sorted'!$S$177:$S$188</c:f>
              <c:numCache>
                <c:formatCode>General</c:formatCode>
                <c:ptCount val="12"/>
                <c:pt idx="0">
                  <c:v>91</c:v>
                </c:pt>
                <c:pt idx="1">
                  <c:v>90.4</c:v>
                </c:pt>
                <c:pt idx="2">
                  <c:v>94.4</c:v>
                </c:pt>
                <c:pt idx="3">
                  <c:v>76</c:v>
                </c:pt>
                <c:pt idx="4">
                  <c:v>138</c:v>
                </c:pt>
                <c:pt idx="5">
                  <c:v>79</c:v>
                </c:pt>
                <c:pt idx="6" formatCode="0.0">
                  <c:v>76</c:v>
                </c:pt>
                <c:pt idx="7">
                  <c:v>65</c:v>
                </c:pt>
                <c:pt idx="8">
                  <c:v>77</c:v>
                </c:pt>
                <c:pt idx="9">
                  <c:v>82</c:v>
                </c:pt>
                <c:pt idx="10">
                  <c:v>72</c:v>
                </c:pt>
                <c:pt idx="11" formatCode="0.0">
                  <c:v>72</c:v>
                </c:pt>
              </c:numCache>
            </c:numRef>
          </c:xVal>
          <c:yVal>
            <c:numRef>
              <c:f>'Fluid (original units) sorted'!$AE$177:$AE$188</c:f>
              <c:numCache>
                <c:formatCode>General</c:formatCode>
                <c:ptCount val="12"/>
                <c:pt idx="0">
                  <c:v>36</c:v>
                </c:pt>
                <c:pt idx="1">
                  <c:v>25.5</c:v>
                </c:pt>
                <c:pt idx="2">
                  <c:v>33.1</c:v>
                </c:pt>
                <c:pt idx="3">
                  <c:v>17</c:v>
                </c:pt>
                <c:pt idx="4">
                  <c:v>203</c:v>
                </c:pt>
                <c:pt idx="5">
                  <c:v>35</c:v>
                </c:pt>
                <c:pt idx="6" formatCode="0.0">
                  <c:v>21</c:v>
                </c:pt>
                <c:pt idx="7">
                  <c:v>24</c:v>
                </c:pt>
                <c:pt idx="8">
                  <c:v>25.4</c:v>
                </c:pt>
                <c:pt idx="9">
                  <c:v>31</c:v>
                </c:pt>
                <c:pt idx="10">
                  <c:v>18</c:v>
                </c:pt>
                <c:pt idx="11" formatCode="0.0">
                  <c:v>18</c:v>
                </c:pt>
              </c:numCache>
            </c:numRef>
          </c:yVal>
        </c:ser>
        <c:ser>
          <c:idx val="1"/>
          <c:order val="1"/>
          <c:tx>
            <c:strRef>
              <c:f>'Fluid (original units) sorted'!$A$126</c:f>
              <c:strCache>
                <c:ptCount val="1"/>
                <c:pt idx="0">
                  <c:v>Eagleville Hot Springs</c:v>
                </c:pt>
              </c:strCache>
            </c:strRef>
          </c:tx>
          <c:spPr>
            <a:ln w="28575">
              <a:noFill/>
            </a:ln>
          </c:spPr>
          <c:xVal>
            <c:numRef>
              <c:f>'Fluid (original units) sorted'!$S$127:$S$144</c:f>
              <c:numCache>
                <c:formatCode>General</c:formatCode>
                <c:ptCount val="18"/>
                <c:pt idx="0" formatCode="0">
                  <c:v>58</c:v>
                </c:pt>
                <c:pt idx="1">
                  <c:v>53</c:v>
                </c:pt>
                <c:pt idx="2" formatCode="0.0">
                  <c:v>57</c:v>
                </c:pt>
                <c:pt idx="3" formatCode="0.0">
                  <c:v>56.6</c:v>
                </c:pt>
                <c:pt idx="4" formatCode="0.0">
                  <c:v>44</c:v>
                </c:pt>
                <c:pt idx="6" formatCode="0.0">
                  <c:v>52</c:v>
                </c:pt>
                <c:pt idx="8" formatCode="0.0">
                  <c:v>49</c:v>
                </c:pt>
                <c:pt idx="10" formatCode="0.0">
                  <c:v>42</c:v>
                </c:pt>
                <c:pt idx="11" formatCode="0.0">
                  <c:v>39.799999999999997</c:v>
                </c:pt>
                <c:pt idx="12" formatCode="0">
                  <c:v>38</c:v>
                </c:pt>
                <c:pt idx="15" formatCode="0.0">
                  <c:v>34</c:v>
                </c:pt>
                <c:pt idx="17" formatCode="0.0">
                  <c:v>38</c:v>
                </c:pt>
              </c:numCache>
            </c:numRef>
          </c:xVal>
          <c:yVal>
            <c:numRef>
              <c:f>'Fluid (original units) sorted'!$AE$127:$AE$144</c:f>
              <c:numCache>
                <c:formatCode>General</c:formatCode>
                <c:ptCount val="18"/>
                <c:pt idx="0" formatCode="0">
                  <c:v>27</c:v>
                </c:pt>
                <c:pt idx="1">
                  <c:v>25</c:v>
                </c:pt>
                <c:pt idx="2" formatCode="0.0">
                  <c:v>30</c:v>
                </c:pt>
                <c:pt idx="3" formatCode="0.0">
                  <c:v>25.5</c:v>
                </c:pt>
                <c:pt idx="4" formatCode="0.0">
                  <c:v>26</c:v>
                </c:pt>
                <c:pt idx="5" formatCode="0.0">
                  <c:v>25</c:v>
                </c:pt>
                <c:pt idx="6" formatCode="0.0">
                  <c:v>28</c:v>
                </c:pt>
                <c:pt idx="7" formatCode="0.0">
                  <c:v>28</c:v>
                </c:pt>
                <c:pt idx="8" formatCode="0.0">
                  <c:v>55</c:v>
                </c:pt>
                <c:pt idx="9" formatCode="0.0">
                  <c:v>15</c:v>
                </c:pt>
                <c:pt idx="10" formatCode="0.0">
                  <c:v>16</c:v>
                </c:pt>
                <c:pt idx="11" formatCode="0.0">
                  <c:v>14.1</c:v>
                </c:pt>
                <c:pt idx="12" formatCode="0">
                  <c:v>21</c:v>
                </c:pt>
                <c:pt idx="13" formatCode="0.0">
                  <c:v>19</c:v>
                </c:pt>
                <c:pt idx="15" formatCode="0.0">
                  <c:v>15</c:v>
                </c:pt>
                <c:pt idx="16" formatCode="0.0">
                  <c:v>12</c:v>
                </c:pt>
                <c:pt idx="17" formatCode="0.0">
                  <c:v>21</c:v>
                </c:pt>
              </c:numCache>
            </c:numRef>
          </c:yVal>
        </c:ser>
        <c:ser>
          <c:idx val="2"/>
          <c:order val="2"/>
          <c:tx>
            <c:strRef>
              <c:f>'Fluid (original units) sorted'!$A$233</c:f>
              <c:strCache>
                <c:ptCount val="1"/>
                <c:pt idx="0">
                  <c:v>Lake City Hot Springs</c:v>
                </c:pt>
              </c:strCache>
            </c:strRef>
          </c:tx>
          <c:spPr>
            <a:ln w="28575">
              <a:noFill/>
            </a:ln>
          </c:spPr>
          <c:xVal>
            <c:numRef>
              <c:f>'Fluid (original units) sorted'!$S$234:$S$269</c:f>
              <c:numCache>
                <c:formatCode>0.0</c:formatCode>
                <c:ptCount val="36"/>
                <c:pt idx="7">
                  <c:v>99.9</c:v>
                </c:pt>
                <c:pt idx="9" formatCode="General">
                  <c:v>176</c:v>
                </c:pt>
                <c:pt idx="11" formatCode="General">
                  <c:v>200</c:v>
                </c:pt>
                <c:pt idx="12" formatCode="General">
                  <c:v>216</c:v>
                </c:pt>
                <c:pt idx="14" formatCode="0">
                  <c:v>173</c:v>
                </c:pt>
                <c:pt idx="15" formatCode="General">
                  <c:v>212</c:v>
                </c:pt>
                <c:pt idx="16" formatCode="0">
                  <c:v>118</c:v>
                </c:pt>
                <c:pt idx="25" formatCode="General">
                  <c:v>175</c:v>
                </c:pt>
                <c:pt idx="27" formatCode="General">
                  <c:v>173.5</c:v>
                </c:pt>
                <c:pt idx="28" formatCode="General">
                  <c:v>182</c:v>
                </c:pt>
                <c:pt idx="29" formatCode="General">
                  <c:v>175.5</c:v>
                </c:pt>
                <c:pt idx="30" formatCode="General">
                  <c:v>164</c:v>
                </c:pt>
              </c:numCache>
            </c:numRef>
          </c:xVal>
          <c:yVal>
            <c:numRef>
              <c:f>'Fluid (original units) sorted'!$AE$234:$AE$269</c:f>
              <c:numCache>
                <c:formatCode>0.0</c:formatCode>
                <c:ptCount val="36"/>
                <c:pt idx="7">
                  <c:v>176</c:v>
                </c:pt>
                <c:pt idx="9" formatCode="General">
                  <c:v>222</c:v>
                </c:pt>
                <c:pt idx="11" formatCode="General">
                  <c:v>220</c:v>
                </c:pt>
                <c:pt idx="12" formatCode="General">
                  <c:v>209</c:v>
                </c:pt>
                <c:pt idx="14" formatCode="0">
                  <c:v>223</c:v>
                </c:pt>
                <c:pt idx="15" formatCode="General">
                  <c:v>204</c:v>
                </c:pt>
                <c:pt idx="23" formatCode="General">
                  <c:v>203</c:v>
                </c:pt>
                <c:pt idx="24" formatCode="General">
                  <c:v>210</c:v>
                </c:pt>
                <c:pt idx="25" formatCode="General">
                  <c:v>219</c:v>
                </c:pt>
                <c:pt idx="27" formatCode="General">
                  <c:v>191</c:v>
                </c:pt>
                <c:pt idx="28" formatCode="General">
                  <c:v>223</c:v>
                </c:pt>
                <c:pt idx="29" formatCode="General">
                  <c:v>148</c:v>
                </c:pt>
                <c:pt idx="30" formatCode="General">
                  <c:v>206</c:v>
                </c:pt>
              </c:numCache>
            </c:numRef>
          </c:yVal>
        </c:ser>
        <c:ser>
          <c:idx val="3"/>
          <c:order val="3"/>
          <c:tx>
            <c:strRef>
              <c:f>'Fluid (original units) sorted'!$A$368</c:f>
              <c:strCache>
                <c:ptCount val="1"/>
                <c:pt idx="0">
                  <c:v>East Side Hot Springs</c:v>
                </c:pt>
              </c:strCache>
            </c:strRef>
          </c:tx>
          <c:spPr>
            <a:ln w="28575">
              <a:noFill/>
            </a:ln>
          </c:spPr>
          <c:xVal>
            <c:numRef>
              <c:f>'Fluid (original units) sorted'!$S$369:$S$410</c:f>
              <c:numCache>
                <c:formatCode>0.0</c:formatCode>
                <c:ptCount val="42"/>
                <c:pt idx="2" formatCode="0">
                  <c:v>113</c:v>
                </c:pt>
                <c:pt idx="5" formatCode="General">
                  <c:v>110</c:v>
                </c:pt>
                <c:pt idx="9">
                  <c:v>59</c:v>
                </c:pt>
                <c:pt idx="10">
                  <c:v>59</c:v>
                </c:pt>
                <c:pt idx="12">
                  <c:v>71</c:v>
                </c:pt>
                <c:pt idx="13">
                  <c:v>58.4</c:v>
                </c:pt>
                <c:pt idx="15" formatCode="General">
                  <c:v>126</c:v>
                </c:pt>
                <c:pt idx="18">
                  <c:v>99.9</c:v>
                </c:pt>
                <c:pt idx="19" formatCode="General">
                  <c:v>110</c:v>
                </c:pt>
                <c:pt idx="21" formatCode="0">
                  <c:v>114</c:v>
                </c:pt>
                <c:pt idx="24" formatCode="0">
                  <c:v>105</c:v>
                </c:pt>
                <c:pt idx="26">
                  <c:v>99.6</c:v>
                </c:pt>
                <c:pt idx="28" formatCode="General">
                  <c:v>113.5</c:v>
                </c:pt>
                <c:pt idx="31" formatCode="0">
                  <c:v>105</c:v>
                </c:pt>
                <c:pt idx="32">
                  <c:v>98.7</c:v>
                </c:pt>
                <c:pt idx="33" formatCode="General">
                  <c:v>100</c:v>
                </c:pt>
                <c:pt idx="35" formatCode="0">
                  <c:v>407</c:v>
                </c:pt>
                <c:pt idx="38">
                  <c:v>82</c:v>
                </c:pt>
                <c:pt idx="39">
                  <c:v>99.9</c:v>
                </c:pt>
                <c:pt idx="40">
                  <c:v>99.9</c:v>
                </c:pt>
                <c:pt idx="41">
                  <c:v>97</c:v>
                </c:pt>
              </c:numCache>
            </c:numRef>
          </c:xVal>
          <c:yVal>
            <c:numRef>
              <c:f>'Fluid (original units) sorted'!$AE$369:$AE$410</c:f>
              <c:numCache>
                <c:formatCode>0.0</c:formatCode>
                <c:ptCount val="42"/>
                <c:pt idx="0">
                  <c:v>216</c:v>
                </c:pt>
                <c:pt idx="1">
                  <c:v>212</c:v>
                </c:pt>
                <c:pt idx="2" formatCode="0">
                  <c:v>213</c:v>
                </c:pt>
                <c:pt idx="5" formatCode="General">
                  <c:v>220</c:v>
                </c:pt>
                <c:pt idx="9">
                  <c:v>225</c:v>
                </c:pt>
                <c:pt idx="10">
                  <c:v>225</c:v>
                </c:pt>
                <c:pt idx="12">
                  <c:v>218</c:v>
                </c:pt>
                <c:pt idx="13" formatCode="0">
                  <c:v>218</c:v>
                </c:pt>
                <c:pt idx="15" formatCode="General">
                  <c:v>217</c:v>
                </c:pt>
                <c:pt idx="16">
                  <c:v>220</c:v>
                </c:pt>
                <c:pt idx="18">
                  <c:v>220</c:v>
                </c:pt>
                <c:pt idx="19" formatCode="General">
                  <c:v>220</c:v>
                </c:pt>
                <c:pt idx="21" formatCode="0">
                  <c:v>213</c:v>
                </c:pt>
                <c:pt idx="22">
                  <c:v>218</c:v>
                </c:pt>
                <c:pt idx="24" formatCode="0">
                  <c:v>192</c:v>
                </c:pt>
                <c:pt idx="26" formatCode="0">
                  <c:v>188</c:v>
                </c:pt>
                <c:pt idx="28" formatCode="General">
                  <c:v>175</c:v>
                </c:pt>
                <c:pt idx="31" formatCode="0">
                  <c:v>198</c:v>
                </c:pt>
                <c:pt idx="32" formatCode="0">
                  <c:v>186</c:v>
                </c:pt>
                <c:pt idx="33" formatCode="General">
                  <c:v>200</c:v>
                </c:pt>
                <c:pt idx="35" formatCode="0">
                  <c:v>208</c:v>
                </c:pt>
                <c:pt idx="36">
                  <c:v>183</c:v>
                </c:pt>
                <c:pt idx="37">
                  <c:v>187</c:v>
                </c:pt>
                <c:pt idx="38">
                  <c:v>188</c:v>
                </c:pt>
                <c:pt idx="39">
                  <c:v>187</c:v>
                </c:pt>
                <c:pt idx="40">
                  <c:v>187</c:v>
                </c:pt>
                <c:pt idx="41">
                  <c:v>191</c:v>
                </c:pt>
              </c:numCache>
            </c:numRef>
          </c:yVal>
        </c:ser>
        <c:ser>
          <c:idx val="5"/>
          <c:order val="4"/>
          <c:tx>
            <c:strRef>
              <c:f>'Fluid (original units) sorted'!$D$414</c:f>
              <c:strCache>
                <c:ptCount val="1"/>
                <c:pt idx="0">
                  <c:v>Reconstructed Phipps-2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'Fluid (original units) sorted'!$S$414</c:f>
              <c:numCache>
                <c:formatCode>0.00</c:formatCode>
                <c:ptCount val="1"/>
                <c:pt idx="0">
                  <c:v>325.471384</c:v>
                </c:pt>
              </c:numCache>
            </c:numRef>
          </c:xVal>
          <c:yVal>
            <c:numRef>
              <c:f>'Fluid (original units) sorted'!$AE$414</c:f>
              <c:numCache>
                <c:formatCode>0.00</c:formatCode>
                <c:ptCount val="1"/>
                <c:pt idx="0">
                  <c:v>233.3551913</c:v>
                </c:pt>
              </c:numCache>
            </c:numRef>
          </c:yVal>
        </c:ser>
        <c:ser>
          <c:idx val="4"/>
          <c:order val="5"/>
          <c:tx>
            <c:strRef>
              <c:f>'Fluid (original units) sorted'!$A$337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'Fluid (original units) sorted'!$S$337</c:f>
              <c:numCache>
                <c:formatCode>0.00</c:formatCode>
                <c:ptCount val="1"/>
              </c:numCache>
            </c:numRef>
          </c:xVal>
          <c:yVal>
            <c:numRef>
              <c:f>'Fluid (original units) sorted'!$AE$337</c:f>
              <c:numCache>
                <c:formatCode>0.0</c:formatCode>
                <c:ptCount val="1"/>
              </c:numCache>
            </c:numRef>
          </c:yVal>
        </c:ser>
        <c:ser>
          <c:idx val="6"/>
          <c:order val="6"/>
          <c:tx>
            <c:strRef>
              <c:f>'Fluid (original units) sorted'!$A$361</c:f>
              <c:strCache>
                <c:ptCount val="1"/>
                <c:pt idx="0">
                  <c:v>SVF 8 Domestic water supply for hotel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7"/>
            <c:spPr>
              <a:ln>
                <a:solidFill>
                  <a:schemeClr val="tx1"/>
                </a:solidFill>
              </a:ln>
            </c:spPr>
          </c:marker>
          <c:xVal>
            <c:numRef>
              <c:f>'Fluid (original units) sorted'!$S$361</c:f>
              <c:numCache>
                <c:formatCode>0.0</c:formatCode>
                <c:ptCount val="1"/>
                <c:pt idx="0">
                  <c:v>73.5</c:v>
                </c:pt>
              </c:numCache>
            </c:numRef>
          </c:xVal>
          <c:yVal>
            <c:numRef>
              <c:f>'Fluid (original units) sorted'!$AE$361</c:f>
              <c:numCache>
                <c:formatCode>0.0</c:formatCode>
                <c:ptCount val="1"/>
                <c:pt idx="0">
                  <c:v>59.4</c:v>
                </c:pt>
              </c:numCache>
            </c:numRef>
          </c:yVal>
        </c:ser>
        <c:ser>
          <c:idx val="7"/>
          <c:order val="7"/>
          <c:tx>
            <c:strRef>
              <c:f>'Fluid (original units) sorted'!$I$343</c:f>
              <c:strCache>
                <c:ptCount val="1"/>
                <c:pt idx="0">
                  <c:v>Lower Alkali Lake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'Fluid (original units) sorted'!$S$343</c:f>
              <c:numCache>
                <c:formatCode>0.0</c:formatCode>
                <c:ptCount val="1"/>
                <c:pt idx="0">
                  <c:v>63</c:v>
                </c:pt>
              </c:numCache>
            </c:numRef>
          </c:xVal>
          <c:yVal>
            <c:numRef>
              <c:f>'Fluid (original units) sorted'!$AE$343</c:f>
              <c:numCache>
                <c:formatCode>0.0</c:formatCode>
                <c:ptCount val="1"/>
                <c:pt idx="0">
                  <c:v>1160</c:v>
                </c:pt>
              </c:numCache>
            </c:numRef>
          </c:yVal>
        </c:ser>
        <c:ser>
          <c:idx val="8"/>
          <c:order val="8"/>
          <c:tx>
            <c:strRef>
              <c:f>'Fluid (original units) sorted'!$I$338</c:f>
              <c:strCache>
                <c:ptCount val="1"/>
                <c:pt idx="0">
                  <c:v>Middle Alkali Lake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'Fluid (original units) sorted'!$S$338:$S$342</c:f>
              <c:numCache>
                <c:formatCode>General</c:formatCode>
                <c:ptCount val="5"/>
                <c:pt idx="3" formatCode="0.0">
                  <c:v>28</c:v>
                </c:pt>
                <c:pt idx="4" formatCode="0.0">
                  <c:v>36</c:v>
                </c:pt>
              </c:numCache>
            </c:numRef>
          </c:xVal>
          <c:yVal>
            <c:numRef>
              <c:f>'Fluid (original units) sorted'!$AE$338:$AE$342</c:f>
              <c:numCache>
                <c:formatCode>0.000</c:formatCode>
                <c:ptCount val="5"/>
                <c:pt idx="0">
                  <c:v>391.75565000000006</c:v>
                </c:pt>
                <c:pt idx="1">
                  <c:v>4504.6581800000004</c:v>
                </c:pt>
                <c:pt idx="2" formatCode="General">
                  <c:v>140</c:v>
                </c:pt>
                <c:pt idx="3" formatCode="0.0">
                  <c:v>3330</c:v>
                </c:pt>
                <c:pt idx="4" formatCode="0.0">
                  <c:v>4110</c:v>
                </c:pt>
              </c:numCache>
            </c:numRef>
          </c:yVal>
        </c:ser>
        <c:axId val="89744128"/>
        <c:axId val="89746432"/>
      </c:scatterChart>
      <c:valAx>
        <c:axId val="89744128"/>
        <c:scaling>
          <c:orientation val="minMax"/>
          <c:max val="350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SiO2</a:t>
                </a:r>
                <a:r>
                  <a:rPr lang="en-US" baseline="0"/>
                  <a:t> (mg/L)</a:t>
                </a:r>
                <a:endParaRPr lang="en-US"/>
              </a:p>
            </c:rich>
          </c:tx>
          <c:layout/>
        </c:title>
        <c:numFmt formatCode="General" sourceLinked="1"/>
        <c:majorTickMark val="none"/>
        <c:minorTickMark val="in"/>
        <c:tickLblPos val="nextTo"/>
        <c:crossAx val="89746432"/>
        <c:crossesAt val="0"/>
        <c:crossBetween val="midCat"/>
      </c:valAx>
      <c:valAx>
        <c:axId val="89746432"/>
        <c:scaling>
          <c:orientation val="minMax"/>
          <c:max val="4500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Cl</a:t>
                </a:r>
                <a:r>
                  <a:rPr lang="en-US" baseline="0"/>
                  <a:t> </a:t>
                </a:r>
                <a:r>
                  <a:rPr lang="en-US"/>
                  <a:t>(mg/L)</a:t>
                </a:r>
              </a:p>
            </c:rich>
          </c:tx>
          <c:layout/>
        </c:title>
        <c:numFmt formatCode="@" sourceLinked="0"/>
        <c:majorTickMark val="in"/>
        <c:minorTickMark val="in"/>
        <c:tickLblPos val="nextTo"/>
        <c:crossAx val="89744128"/>
        <c:crosses val="autoZero"/>
        <c:crossBetween val="midCat"/>
      </c:valAx>
      <c:spPr>
        <a:noFill/>
      </c:spPr>
    </c:plotArea>
    <c:legend>
      <c:legendPos val="r"/>
      <c:legendEntry>
        <c:idx val="5"/>
        <c:delete val="1"/>
      </c:legendEntry>
      <c:layout>
        <c:manualLayout>
          <c:xMode val="edge"/>
          <c:yMode val="edge"/>
          <c:x val="0.68335958079846459"/>
          <c:y val="0.123287511654607"/>
          <c:w val="0.27066148304367332"/>
          <c:h val="0.44051501605218479"/>
        </c:manualLayout>
      </c:layout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</c:chart>
  <c:spPr>
    <a:ln>
      <a:noFill/>
    </a:ln>
  </c:spPr>
  <c:txPr>
    <a:bodyPr/>
    <a:lstStyle/>
    <a:p>
      <a:pPr>
        <a:defRPr>
          <a:latin typeface="Times New Roman"/>
          <a:cs typeface="Times New Roman"/>
        </a:defRPr>
      </a:pPr>
      <a:endParaRPr lang="en-US"/>
    </a:p>
  </c:txPr>
  <c:printSettings>
    <c:headerFooter/>
    <c:pageMargins b="1" l="0.75000000000000089" r="0.75000000000000089" t="1" header="0.5" footer="0.5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autoTitleDeleted val="1"/>
    <c:plotArea>
      <c:layout>
        <c:manualLayout>
          <c:layoutTarget val="inner"/>
          <c:xMode val="edge"/>
          <c:yMode val="edge"/>
          <c:x val="0.101744934699515"/>
          <c:y val="0.13238216443874687"/>
          <c:w val="0.6054599106893529"/>
          <c:h val="0.77387301407872355"/>
        </c:manualLayout>
      </c:layout>
      <c:scatterChart>
        <c:scatterStyle val="lineMarker"/>
        <c:ser>
          <c:idx val="0"/>
          <c:order val="0"/>
          <c:tx>
            <c:strRef>
              <c:f>'Fluid (original units) sorted'!$A$176</c:f>
              <c:strCache>
                <c:ptCount val="1"/>
                <c:pt idx="0">
                  <c:v>Fort Bidwell Hot Springs</c:v>
                </c:pt>
              </c:strCache>
            </c:strRef>
          </c:tx>
          <c:spPr>
            <a:ln w="28575">
              <a:noFill/>
            </a:ln>
          </c:spPr>
          <c:marker>
            <c:spPr>
              <a:ln>
                <a:solidFill>
                  <a:schemeClr val="tx1"/>
                </a:solidFill>
              </a:ln>
            </c:spPr>
          </c:marker>
          <c:xVal>
            <c:numRef>
              <c:f>'Fluid (original units) sorted'!$AH$177:$AH$188</c:f>
              <c:numCache>
                <c:formatCode>0.00</c:formatCode>
                <c:ptCount val="12"/>
              </c:numCache>
            </c:numRef>
          </c:xVal>
          <c:yVal>
            <c:numRef>
              <c:f>'Fluid (original units) sorted'!$X$177:$X$188</c:f>
              <c:numCache>
                <c:formatCode>General</c:formatCode>
                <c:ptCount val="12"/>
                <c:pt idx="1">
                  <c:v>0.88</c:v>
                </c:pt>
                <c:pt idx="2">
                  <c:v>0.7</c:v>
                </c:pt>
                <c:pt idx="5">
                  <c:v>1.1000000000000001</c:v>
                </c:pt>
                <c:pt idx="6">
                  <c:v>0.63</c:v>
                </c:pt>
                <c:pt idx="8">
                  <c:v>0.8</c:v>
                </c:pt>
                <c:pt idx="9">
                  <c:v>0.61</c:v>
                </c:pt>
                <c:pt idx="10">
                  <c:v>0.56000000000000005</c:v>
                </c:pt>
                <c:pt idx="11">
                  <c:v>0.56000000000000005</c:v>
                </c:pt>
              </c:numCache>
            </c:numRef>
          </c:yVal>
        </c:ser>
        <c:ser>
          <c:idx val="1"/>
          <c:order val="1"/>
          <c:tx>
            <c:strRef>
              <c:f>'Fluid (original units) sorted'!$A$126</c:f>
              <c:strCache>
                <c:ptCount val="1"/>
                <c:pt idx="0">
                  <c:v>Eagleville Hot Springs</c:v>
                </c:pt>
              </c:strCache>
            </c:strRef>
          </c:tx>
          <c:spPr>
            <a:ln w="28575">
              <a:noFill/>
            </a:ln>
          </c:spPr>
          <c:marker>
            <c:spPr>
              <a:ln>
                <a:solidFill>
                  <a:schemeClr val="tx1"/>
                </a:solidFill>
              </a:ln>
            </c:spPr>
          </c:marker>
          <c:xVal>
            <c:numRef>
              <c:f>'Fluid (original units) sorted'!$AH$127:$AH$144</c:f>
              <c:numCache>
                <c:formatCode>0.00</c:formatCode>
                <c:ptCount val="18"/>
                <c:pt idx="2">
                  <c:v>0.06</c:v>
                </c:pt>
                <c:pt idx="4">
                  <c:v>0.04</c:v>
                </c:pt>
                <c:pt idx="5">
                  <c:v>0.06</c:v>
                </c:pt>
                <c:pt idx="6">
                  <c:v>0.04</c:v>
                </c:pt>
                <c:pt idx="10">
                  <c:v>0.02</c:v>
                </c:pt>
                <c:pt idx="17">
                  <c:v>0</c:v>
                </c:pt>
              </c:numCache>
            </c:numRef>
          </c:xVal>
          <c:yVal>
            <c:numRef>
              <c:f>'Fluid (original units) sorted'!$X$127:$X$144</c:f>
              <c:numCache>
                <c:formatCode>General</c:formatCode>
                <c:ptCount val="18"/>
                <c:pt idx="1">
                  <c:v>0.93</c:v>
                </c:pt>
                <c:pt idx="2" formatCode="0.0">
                  <c:v>1</c:v>
                </c:pt>
                <c:pt idx="4">
                  <c:v>0.7</c:v>
                </c:pt>
                <c:pt idx="5">
                  <c:v>1.1000000000000001</c:v>
                </c:pt>
                <c:pt idx="6">
                  <c:v>0.9</c:v>
                </c:pt>
                <c:pt idx="7">
                  <c:v>0.9</c:v>
                </c:pt>
                <c:pt idx="8">
                  <c:v>0.22</c:v>
                </c:pt>
                <c:pt idx="9">
                  <c:v>0.4</c:v>
                </c:pt>
                <c:pt idx="10">
                  <c:v>0.4</c:v>
                </c:pt>
                <c:pt idx="12" formatCode="0.0">
                  <c:v>0.6</c:v>
                </c:pt>
                <c:pt idx="13">
                  <c:v>0.4</c:v>
                </c:pt>
                <c:pt idx="15">
                  <c:v>0.26</c:v>
                </c:pt>
                <c:pt idx="17">
                  <c:v>0.6</c:v>
                </c:pt>
              </c:numCache>
            </c:numRef>
          </c:yVal>
        </c:ser>
        <c:ser>
          <c:idx val="2"/>
          <c:order val="2"/>
          <c:tx>
            <c:strRef>
              <c:f>'Fluid (original units) sorted'!$A$233</c:f>
              <c:strCache>
                <c:ptCount val="1"/>
                <c:pt idx="0">
                  <c:v>Lake City Hot Springs</c:v>
                </c:pt>
              </c:strCache>
            </c:strRef>
          </c:tx>
          <c:spPr>
            <a:ln w="28575">
              <a:noFill/>
            </a:ln>
          </c:spPr>
          <c:marker>
            <c:spPr>
              <a:ln>
                <a:solidFill>
                  <a:schemeClr val="tx1"/>
                </a:solidFill>
              </a:ln>
            </c:spPr>
          </c:marker>
          <c:xVal>
            <c:numRef>
              <c:f>'Fluid (original units) sorted'!$AH$234:$AH$269</c:f>
              <c:numCache>
                <c:formatCode>0.00</c:formatCode>
                <c:ptCount val="36"/>
                <c:pt idx="7">
                  <c:v>0.25</c:v>
                </c:pt>
              </c:numCache>
            </c:numRef>
          </c:xVal>
          <c:yVal>
            <c:numRef>
              <c:f>'Fluid (original units) sorted'!$X$234:$X$269</c:f>
              <c:numCache>
                <c:formatCode>General</c:formatCode>
                <c:ptCount val="36"/>
                <c:pt idx="7">
                  <c:v>4.8</c:v>
                </c:pt>
                <c:pt idx="9" formatCode="0.0">
                  <c:v>6.2</c:v>
                </c:pt>
                <c:pt idx="11" formatCode="0.0">
                  <c:v>6.3</c:v>
                </c:pt>
                <c:pt idx="12">
                  <c:v>5.8</c:v>
                </c:pt>
                <c:pt idx="14" formatCode="0.0">
                  <c:v>6.1</c:v>
                </c:pt>
                <c:pt idx="15">
                  <c:v>6.3</c:v>
                </c:pt>
                <c:pt idx="16" formatCode="0.0">
                  <c:v>6.8</c:v>
                </c:pt>
                <c:pt idx="23">
                  <c:v>6</c:v>
                </c:pt>
                <c:pt idx="24">
                  <c:v>6.1</c:v>
                </c:pt>
                <c:pt idx="25">
                  <c:v>6.2</c:v>
                </c:pt>
                <c:pt idx="27">
                  <c:v>5.9</c:v>
                </c:pt>
                <c:pt idx="28" formatCode="0.0">
                  <c:v>6.4</c:v>
                </c:pt>
                <c:pt idx="29">
                  <c:v>4.7</c:v>
                </c:pt>
                <c:pt idx="30">
                  <c:v>4.8</c:v>
                </c:pt>
              </c:numCache>
            </c:numRef>
          </c:yVal>
        </c:ser>
        <c:ser>
          <c:idx val="3"/>
          <c:order val="3"/>
          <c:tx>
            <c:strRef>
              <c:f>'Fluid (original units) sorted'!$A$368</c:f>
              <c:strCache>
                <c:ptCount val="1"/>
                <c:pt idx="0">
                  <c:v>East Side Hot Springs</c:v>
                </c:pt>
              </c:strCache>
            </c:strRef>
          </c:tx>
          <c:spPr>
            <a:ln w="28575">
              <a:noFill/>
            </a:ln>
          </c:spPr>
          <c:marker>
            <c:spPr>
              <a:ln>
                <a:solidFill>
                  <a:schemeClr val="tx1"/>
                </a:solidFill>
              </a:ln>
            </c:spPr>
          </c:marker>
          <c:xVal>
            <c:numRef>
              <c:f>'Fluid (original units) sorted'!$AH$369:$AH$410</c:f>
              <c:numCache>
                <c:formatCode>0.00</c:formatCode>
                <c:ptCount val="42"/>
                <c:pt idx="9">
                  <c:v>0.36</c:v>
                </c:pt>
                <c:pt idx="10">
                  <c:v>0.36</c:v>
                </c:pt>
                <c:pt idx="18">
                  <c:v>0.39</c:v>
                </c:pt>
                <c:pt idx="36">
                  <c:v>0.22</c:v>
                </c:pt>
                <c:pt idx="41">
                  <c:v>0.19</c:v>
                </c:pt>
              </c:numCache>
            </c:numRef>
          </c:xVal>
          <c:yVal>
            <c:numRef>
              <c:f>'Fluid (original units) sorted'!$X$369:$X$410</c:f>
              <c:numCache>
                <c:formatCode>General</c:formatCode>
                <c:ptCount val="42"/>
                <c:pt idx="1">
                  <c:v>5.4</c:v>
                </c:pt>
                <c:pt idx="2" formatCode="0.0">
                  <c:v>7.5</c:v>
                </c:pt>
                <c:pt idx="5" formatCode="0.0">
                  <c:v>7.6</c:v>
                </c:pt>
                <c:pt idx="9">
                  <c:v>7.3</c:v>
                </c:pt>
                <c:pt idx="10">
                  <c:v>7.3</c:v>
                </c:pt>
                <c:pt idx="12">
                  <c:v>5.7</c:v>
                </c:pt>
                <c:pt idx="13" formatCode="0.0">
                  <c:v>7.6</c:v>
                </c:pt>
                <c:pt idx="15">
                  <c:v>7.1</c:v>
                </c:pt>
                <c:pt idx="18">
                  <c:v>8</c:v>
                </c:pt>
                <c:pt idx="19">
                  <c:v>7.6</c:v>
                </c:pt>
                <c:pt idx="21" formatCode="0.0">
                  <c:v>7.4</c:v>
                </c:pt>
                <c:pt idx="22">
                  <c:v>6.6</c:v>
                </c:pt>
                <c:pt idx="24" formatCode="0.0">
                  <c:v>5.6</c:v>
                </c:pt>
                <c:pt idx="26" formatCode="0.0">
                  <c:v>5.6</c:v>
                </c:pt>
                <c:pt idx="28" formatCode="0.0">
                  <c:v>5.2</c:v>
                </c:pt>
                <c:pt idx="31" formatCode="0.0">
                  <c:v>5.9</c:v>
                </c:pt>
                <c:pt idx="32" formatCode="0.0">
                  <c:v>5.7</c:v>
                </c:pt>
                <c:pt idx="33" formatCode="0.0">
                  <c:v>5.7</c:v>
                </c:pt>
                <c:pt idx="35" formatCode="0.0">
                  <c:v>5.8</c:v>
                </c:pt>
                <c:pt idx="36">
                  <c:v>4.9000000000000004</c:v>
                </c:pt>
                <c:pt idx="38">
                  <c:v>5.3</c:v>
                </c:pt>
                <c:pt idx="39">
                  <c:v>5.9</c:v>
                </c:pt>
                <c:pt idx="40">
                  <c:v>5.9</c:v>
                </c:pt>
                <c:pt idx="41">
                  <c:v>5.8</c:v>
                </c:pt>
              </c:numCache>
            </c:numRef>
          </c:yVal>
        </c:ser>
        <c:ser>
          <c:idx val="8"/>
          <c:order val="4"/>
          <c:tx>
            <c:strRef>
              <c:f>'Fluid (original units) sorted'!$I$343</c:f>
              <c:strCache>
                <c:ptCount val="1"/>
                <c:pt idx="0">
                  <c:v>Lower Alkali Lake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'Fluid (original units) sorted'!$AH$343</c:f>
              <c:numCache>
                <c:formatCode>0.00</c:formatCode>
                <c:ptCount val="1"/>
              </c:numCache>
            </c:numRef>
          </c:xVal>
          <c:yVal>
            <c:numRef>
              <c:f>'Fluid (original units) sorted'!$X$343</c:f>
              <c:numCache>
                <c:formatCode>General</c:formatCode>
                <c:ptCount val="1"/>
                <c:pt idx="0">
                  <c:v>19</c:v>
                </c:pt>
              </c:numCache>
            </c:numRef>
          </c:yVal>
        </c:ser>
        <c:ser>
          <c:idx val="10"/>
          <c:order val="5"/>
          <c:tx>
            <c:strRef>
              <c:f>'Fluid (original units) sorted'!$A$189</c:f>
              <c:strCache>
                <c:ptCount val="1"/>
                <c:pt idx="0">
                  <c:v>Fort Bidwell Cold Wells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ln>
                <a:solidFill>
                  <a:srgbClr val="0000FF"/>
                </a:solidFill>
              </a:ln>
            </c:spPr>
          </c:marker>
          <c:xVal>
            <c:numRef>
              <c:f>'Fluid (original units) sorted'!$AH$190:$AH$231</c:f>
              <c:numCache>
                <c:formatCode>0.00</c:formatCode>
                <c:ptCount val="42"/>
                <c:pt idx="7">
                  <c:v>0.01</c:v>
                </c:pt>
                <c:pt idx="10">
                  <c:v>0.01</c:v>
                </c:pt>
                <c:pt idx="11">
                  <c:v>0</c:v>
                </c:pt>
                <c:pt idx="27">
                  <c:v>0</c:v>
                </c:pt>
                <c:pt idx="29">
                  <c:v>0</c:v>
                </c:pt>
                <c:pt idx="35">
                  <c:v>0</c:v>
                </c:pt>
                <c:pt idx="37">
                  <c:v>0.01</c:v>
                </c:pt>
                <c:pt idx="38">
                  <c:v>0.01</c:v>
                </c:pt>
              </c:numCache>
            </c:numRef>
          </c:xVal>
          <c:yVal>
            <c:numRef>
              <c:f>'Fluid (original units) sorted'!$X$190:$X$231</c:f>
              <c:numCache>
                <c:formatCode>General</c:formatCode>
                <c:ptCount val="42"/>
                <c:pt idx="1">
                  <c:v>0.46</c:v>
                </c:pt>
                <c:pt idx="2">
                  <c:v>0.12</c:v>
                </c:pt>
                <c:pt idx="3">
                  <c:v>0</c:v>
                </c:pt>
                <c:pt idx="4">
                  <c:v>0.2</c:v>
                </c:pt>
                <c:pt idx="6">
                  <c:v>7.0000000000000007E-2</c:v>
                </c:pt>
                <c:pt idx="7">
                  <c:v>0.1</c:v>
                </c:pt>
                <c:pt idx="8">
                  <c:v>0</c:v>
                </c:pt>
                <c:pt idx="9">
                  <c:v>0.16</c:v>
                </c:pt>
                <c:pt idx="10">
                  <c:v>0.1</c:v>
                </c:pt>
                <c:pt idx="11">
                  <c:v>0.9</c:v>
                </c:pt>
                <c:pt idx="12">
                  <c:v>0</c:v>
                </c:pt>
                <c:pt idx="13">
                  <c:v>0.1</c:v>
                </c:pt>
                <c:pt idx="14">
                  <c:v>0.1</c:v>
                </c:pt>
                <c:pt idx="15">
                  <c:v>0.16</c:v>
                </c:pt>
                <c:pt idx="16">
                  <c:v>0.6</c:v>
                </c:pt>
                <c:pt idx="18">
                  <c:v>0.1</c:v>
                </c:pt>
                <c:pt idx="19">
                  <c:v>0.3</c:v>
                </c:pt>
                <c:pt idx="20">
                  <c:v>0.3</c:v>
                </c:pt>
                <c:pt idx="21">
                  <c:v>0</c:v>
                </c:pt>
                <c:pt idx="22">
                  <c:v>0.2</c:v>
                </c:pt>
                <c:pt idx="23">
                  <c:v>0.24</c:v>
                </c:pt>
                <c:pt idx="24">
                  <c:v>0.4</c:v>
                </c:pt>
                <c:pt idx="25">
                  <c:v>0</c:v>
                </c:pt>
                <c:pt idx="26">
                  <c:v>0.08</c:v>
                </c:pt>
                <c:pt idx="27">
                  <c:v>0.06</c:v>
                </c:pt>
                <c:pt idx="28">
                  <c:v>0.5</c:v>
                </c:pt>
                <c:pt idx="29">
                  <c:v>0</c:v>
                </c:pt>
                <c:pt idx="30">
                  <c:v>0.3</c:v>
                </c:pt>
                <c:pt idx="32">
                  <c:v>0.1</c:v>
                </c:pt>
                <c:pt idx="33">
                  <c:v>0.48</c:v>
                </c:pt>
                <c:pt idx="34">
                  <c:v>0.5</c:v>
                </c:pt>
                <c:pt idx="35">
                  <c:v>0.45</c:v>
                </c:pt>
                <c:pt idx="36">
                  <c:v>0.3</c:v>
                </c:pt>
                <c:pt idx="37">
                  <c:v>0.3</c:v>
                </c:pt>
                <c:pt idx="38">
                  <c:v>0.1</c:v>
                </c:pt>
                <c:pt idx="39">
                  <c:v>0.1</c:v>
                </c:pt>
              </c:numCache>
            </c:numRef>
          </c:yVal>
        </c:ser>
        <c:ser>
          <c:idx val="13"/>
          <c:order val="6"/>
          <c:tx>
            <c:strRef>
              <c:f>'Fluid (original units) sorted'!$A$145</c:f>
              <c:strCache>
                <c:ptCount val="1"/>
                <c:pt idx="0">
                  <c:v>Eagleville Cold Wells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ln>
                <a:solidFill>
                  <a:srgbClr val="0000FF"/>
                </a:solidFill>
              </a:ln>
            </c:spPr>
          </c:marker>
          <c:xVal>
            <c:numRef>
              <c:f>'Fluid (original units) sorted'!$AH$146:$AH$175</c:f>
              <c:numCache>
                <c:formatCode>0.00</c:formatCode>
                <c:ptCount val="30"/>
                <c:pt idx="8">
                  <c:v>0</c:v>
                </c:pt>
                <c:pt idx="11">
                  <c:v>0</c:v>
                </c:pt>
                <c:pt idx="12">
                  <c:v>0</c:v>
                </c:pt>
                <c:pt idx="17">
                  <c:v>0.04</c:v>
                </c:pt>
                <c:pt idx="18">
                  <c:v>0</c:v>
                </c:pt>
              </c:numCache>
            </c:numRef>
          </c:xVal>
          <c:yVal>
            <c:numRef>
              <c:f>'Fluid (original units) sorted'!$X$146:$X$175</c:f>
              <c:numCache>
                <c:formatCode>0.0</c:formatCode>
                <c:ptCount val="30"/>
                <c:pt idx="0" formatCode="General">
                  <c:v>0.8</c:v>
                </c:pt>
                <c:pt idx="2" formatCode="General">
                  <c:v>0.06</c:v>
                </c:pt>
                <c:pt idx="4" formatCode="General">
                  <c:v>0.18</c:v>
                </c:pt>
                <c:pt idx="5" formatCode="General">
                  <c:v>0.03</c:v>
                </c:pt>
                <c:pt idx="6" formatCode="General">
                  <c:v>0.02</c:v>
                </c:pt>
                <c:pt idx="7" formatCode="General">
                  <c:v>0.06</c:v>
                </c:pt>
                <c:pt idx="8" formatCode="General">
                  <c:v>0</c:v>
                </c:pt>
                <c:pt idx="9" formatCode="General">
                  <c:v>0</c:v>
                </c:pt>
                <c:pt idx="10" formatCode="General">
                  <c:v>0.18</c:v>
                </c:pt>
                <c:pt idx="11" formatCode="General">
                  <c:v>0.06</c:v>
                </c:pt>
                <c:pt idx="12" formatCode="General">
                  <c:v>0.2</c:v>
                </c:pt>
                <c:pt idx="13" formatCode="General">
                  <c:v>0.04</c:v>
                </c:pt>
                <c:pt idx="15" formatCode="General">
                  <c:v>0.3</c:v>
                </c:pt>
                <c:pt idx="16" formatCode="General">
                  <c:v>0.88</c:v>
                </c:pt>
                <c:pt idx="17" formatCode="General">
                  <c:v>0.7</c:v>
                </c:pt>
                <c:pt idx="18" formatCode="General">
                  <c:v>0.4</c:v>
                </c:pt>
                <c:pt idx="19" formatCode="General">
                  <c:v>0.41</c:v>
                </c:pt>
                <c:pt idx="23" formatCode="General">
                  <c:v>0.22</c:v>
                </c:pt>
                <c:pt idx="27" formatCode="General">
                  <c:v>0.3</c:v>
                </c:pt>
                <c:pt idx="28" formatCode="General">
                  <c:v>0.6</c:v>
                </c:pt>
                <c:pt idx="29" formatCode="General">
                  <c:v>0</c:v>
                </c:pt>
              </c:numCache>
            </c:numRef>
          </c:yVal>
        </c:ser>
        <c:ser>
          <c:idx val="11"/>
          <c:order val="7"/>
          <c:tx>
            <c:strRef>
              <c:f>'Fluid (original units) sorted'!$A$285</c:f>
              <c:strCache>
                <c:ptCount val="1"/>
                <c:pt idx="0">
                  <c:v>Lake City Cold Wells</c:v>
                </c:pt>
              </c:strCache>
            </c:strRef>
          </c:tx>
          <c:spPr>
            <a:ln w="28575">
              <a:noFill/>
            </a:ln>
          </c:spPr>
          <c:marker>
            <c:spPr>
              <a:ln>
                <a:solidFill>
                  <a:srgbClr val="0000FF"/>
                </a:solidFill>
              </a:ln>
            </c:spPr>
          </c:marker>
          <c:xVal>
            <c:numRef>
              <c:f>'Fluid (original units) sorted'!$AH$286:$AH$335</c:f>
              <c:numCache>
                <c:formatCode>0.00</c:formatCode>
                <c:ptCount val="50"/>
                <c:pt idx="1">
                  <c:v>0</c:v>
                </c:pt>
                <c:pt idx="10">
                  <c:v>0</c:v>
                </c:pt>
                <c:pt idx="11">
                  <c:v>0</c:v>
                </c:pt>
                <c:pt idx="23">
                  <c:v>0.01</c:v>
                </c:pt>
                <c:pt idx="39">
                  <c:v>0.01</c:v>
                </c:pt>
                <c:pt idx="42">
                  <c:v>0.01</c:v>
                </c:pt>
                <c:pt idx="43">
                  <c:v>0.01</c:v>
                </c:pt>
                <c:pt idx="45">
                  <c:v>0</c:v>
                </c:pt>
              </c:numCache>
            </c:numRef>
          </c:xVal>
          <c:yVal>
            <c:numRef>
              <c:f>'Fluid (original units) sorted'!$X$286:$X$335</c:f>
              <c:numCache>
                <c:formatCode>General</c:formatCode>
                <c:ptCount val="50"/>
                <c:pt idx="1">
                  <c:v>5.9</c:v>
                </c:pt>
                <c:pt idx="3">
                  <c:v>0</c:v>
                </c:pt>
                <c:pt idx="4">
                  <c:v>0.06</c:v>
                </c:pt>
                <c:pt idx="5">
                  <c:v>0.04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0.1</c:v>
                </c:pt>
                <c:pt idx="15">
                  <c:v>0.13</c:v>
                </c:pt>
                <c:pt idx="16">
                  <c:v>0.11</c:v>
                </c:pt>
                <c:pt idx="17">
                  <c:v>0</c:v>
                </c:pt>
                <c:pt idx="19">
                  <c:v>0</c:v>
                </c:pt>
                <c:pt idx="20">
                  <c:v>0.08</c:v>
                </c:pt>
                <c:pt idx="21">
                  <c:v>0</c:v>
                </c:pt>
                <c:pt idx="22">
                  <c:v>0.1</c:v>
                </c:pt>
                <c:pt idx="23">
                  <c:v>0.1</c:v>
                </c:pt>
                <c:pt idx="24">
                  <c:v>0</c:v>
                </c:pt>
                <c:pt idx="25">
                  <c:v>0</c:v>
                </c:pt>
                <c:pt idx="26">
                  <c:v>0.08</c:v>
                </c:pt>
                <c:pt idx="27">
                  <c:v>0</c:v>
                </c:pt>
                <c:pt idx="28">
                  <c:v>4.4000000000000004</c:v>
                </c:pt>
                <c:pt idx="29">
                  <c:v>0.11</c:v>
                </c:pt>
                <c:pt idx="32">
                  <c:v>0.06</c:v>
                </c:pt>
                <c:pt idx="33">
                  <c:v>0</c:v>
                </c:pt>
                <c:pt idx="36">
                  <c:v>7.8</c:v>
                </c:pt>
                <c:pt idx="37">
                  <c:v>0.06</c:v>
                </c:pt>
                <c:pt idx="38">
                  <c:v>0.43</c:v>
                </c:pt>
                <c:pt idx="39">
                  <c:v>0.05</c:v>
                </c:pt>
                <c:pt idx="40">
                  <c:v>1.2</c:v>
                </c:pt>
                <c:pt idx="41">
                  <c:v>0.08</c:v>
                </c:pt>
                <c:pt idx="42">
                  <c:v>0.1</c:v>
                </c:pt>
                <c:pt idx="43">
                  <c:v>3.1</c:v>
                </c:pt>
                <c:pt idx="44">
                  <c:v>0</c:v>
                </c:pt>
                <c:pt idx="45">
                  <c:v>0.45</c:v>
                </c:pt>
                <c:pt idx="46">
                  <c:v>0</c:v>
                </c:pt>
              </c:numCache>
            </c:numRef>
          </c:yVal>
        </c:ser>
        <c:ser>
          <c:idx val="12"/>
          <c:order val="8"/>
          <c:tx>
            <c:strRef>
              <c:f>'Fluid (original units) sorted'!$A$345</c:f>
              <c:strCache>
                <c:ptCount val="1"/>
                <c:pt idx="0">
                  <c:v>East Side Cold Wells</c:v>
                </c:pt>
              </c:strCache>
            </c:strRef>
          </c:tx>
          <c:spPr>
            <a:ln w="28575">
              <a:noFill/>
            </a:ln>
          </c:spPr>
          <c:marker>
            <c:spPr>
              <a:ln>
                <a:solidFill>
                  <a:srgbClr val="0000FF"/>
                </a:solidFill>
              </a:ln>
            </c:spPr>
          </c:marker>
          <c:xVal>
            <c:numRef>
              <c:f>'Fluid (original units) sorted'!$AH$346:$AH$367</c:f>
              <c:numCache>
                <c:formatCode>0.00</c:formatCode>
                <c:ptCount val="22"/>
                <c:pt idx="2">
                  <c:v>0.03</c:v>
                </c:pt>
                <c:pt idx="3">
                  <c:v>0.57999999999999996</c:v>
                </c:pt>
                <c:pt idx="5">
                  <c:v>0.01</c:v>
                </c:pt>
                <c:pt idx="8">
                  <c:v>0.02</c:v>
                </c:pt>
                <c:pt idx="9">
                  <c:v>0.02</c:v>
                </c:pt>
                <c:pt idx="13">
                  <c:v>7.0000000000000007E-2</c:v>
                </c:pt>
              </c:numCache>
            </c:numRef>
          </c:xVal>
          <c:yVal>
            <c:numRef>
              <c:f>'Fluid (original units) sorted'!$X$346:$X$367</c:f>
              <c:numCache>
                <c:formatCode>General</c:formatCode>
                <c:ptCount val="22"/>
                <c:pt idx="0">
                  <c:v>0.93</c:v>
                </c:pt>
                <c:pt idx="1">
                  <c:v>2.6</c:v>
                </c:pt>
                <c:pt idx="2">
                  <c:v>0.7</c:v>
                </c:pt>
                <c:pt idx="3">
                  <c:v>0.9</c:v>
                </c:pt>
                <c:pt idx="5">
                  <c:v>0.3</c:v>
                </c:pt>
                <c:pt idx="6">
                  <c:v>0.3</c:v>
                </c:pt>
                <c:pt idx="7">
                  <c:v>0.4</c:v>
                </c:pt>
                <c:pt idx="8">
                  <c:v>0.7</c:v>
                </c:pt>
                <c:pt idx="9">
                  <c:v>0.9</c:v>
                </c:pt>
                <c:pt idx="10">
                  <c:v>0.4</c:v>
                </c:pt>
                <c:pt idx="11">
                  <c:v>1.3</c:v>
                </c:pt>
                <c:pt idx="12">
                  <c:v>0.5</c:v>
                </c:pt>
                <c:pt idx="13">
                  <c:v>4.3</c:v>
                </c:pt>
                <c:pt idx="14">
                  <c:v>0.8</c:v>
                </c:pt>
                <c:pt idx="15" formatCode="0.0">
                  <c:v>9.1999999999999993</c:v>
                </c:pt>
                <c:pt idx="16" formatCode="0.0">
                  <c:v>0.9</c:v>
                </c:pt>
                <c:pt idx="18">
                  <c:v>1.5</c:v>
                </c:pt>
                <c:pt idx="19">
                  <c:v>2.8</c:v>
                </c:pt>
                <c:pt idx="20" formatCode="0.0">
                  <c:v>1</c:v>
                </c:pt>
              </c:numCache>
            </c:numRef>
          </c:yVal>
        </c:ser>
        <c:ser>
          <c:idx val="9"/>
          <c:order val="9"/>
          <c:tx>
            <c:strRef>
              <c:f>'Fluid (original units) sorted'!$A$3</c:f>
              <c:strCache>
                <c:ptCount val="1"/>
                <c:pt idx="0">
                  <c:v>Cedarville Cold Wells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7"/>
            <c:spPr>
              <a:ln>
                <a:solidFill>
                  <a:srgbClr val="0000FF"/>
                </a:solidFill>
              </a:ln>
            </c:spPr>
          </c:marker>
          <c:xVal>
            <c:numRef>
              <c:f>'Fluid (original units) sorted'!$AH$4:$AH$125</c:f>
              <c:numCache>
                <c:formatCode>0.00</c:formatCode>
                <c:ptCount val="122"/>
                <c:pt idx="4">
                  <c:v>0.01</c:v>
                </c:pt>
                <c:pt idx="8">
                  <c:v>0</c:v>
                </c:pt>
                <c:pt idx="13">
                  <c:v>0</c:v>
                </c:pt>
                <c:pt idx="19">
                  <c:v>0.02</c:v>
                </c:pt>
                <c:pt idx="20">
                  <c:v>0</c:v>
                </c:pt>
                <c:pt idx="25">
                  <c:v>0</c:v>
                </c:pt>
                <c:pt idx="30">
                  <c:v>0</c:v>
                </c:pt>
                <c:pt idx="32">
                  <c:v>0</c:v>
                </c:pt>
                <c:pt idx="34">
                  <c:v>0</c:v>
                </c:pt>
                <c:pt idx="36">
                  <c:v>0</c:v>
                </c:pt>
                <c:pt idx="41">
                  <c:v>0</c:v>
                </c:pt>
                <c:pt idx="42">
                  <c:v>0</c:v>
                </c:pt>
                <c:pt idx="45">
                  <c:v>0</c:v>
                </c:pt>
                <c:pt idx="59">
                  <c:v>0</c:v>
                </c:pt>
                <c:pt idx="64">
                  <c:v>0.01</c:v>
                </c:pt>
                <c:pt idx="70">
                  <c:v>0.01</c:v>
                </c:pt>
                <c:pt idx="81">
                  <c:v>0</c:v>
                </c:pt>
                <c:pt idx="92">
                  <c:v>0.01</c:v>
                </c:pt>
                <c:pt idx="97">
                  <c:v>0</c:v>
                </c:pt>
                <c:pt idx="99">
                  <c:v>0.01</c:v>
                </c:pt>
                <c:pt idx="103">
                  <c:v>0.03</c:v>
                </c:pt>
                <c:pt idx="115">
                  <c:v>0.02</c:v>
                </c:pt>
                <c:pt idx="121">
                  <c:v>0</c:v>
                </c:pt>
              </c:numCache>
            </c:numRef>
          </c:xVal>
          <c:yVal>
            <c:numRef>
              <c:f>'Fluid (original units) sorted'!$X$4:$X$125</c:f>
              <c:numCache>
                <c:formatCode>General</c:formatCode>
                <c:ptCount val="122"/>
                <c:pt idx="0">
                  <c:v>0.5</c:v>
                </c:pt>
                <c:pt idx="1">
                  <c:v>0</c:v>
                </c:pt>
                <c:pt idx="2">
                  <c:v>0.06</c:v>
                </c:pt>
                <c:pt idx="3">
                  <c:v>0</c:v>
                </c:pt>
                <c:pt idx="4">
                  <c:v>0.12</c:v>
                </c:pt>
                <c:pt idx="6">
                  <c:v>0.04</c:v>
                </c:pt>
                <c:pt idx="7">
                  <c:v>0.02</c:v>
                </c:pt>
                <c:pt idx="8">
                  <c:v>0.1</c:v>
                </c:pt>
                <c:pt idx="9">
                  <c:v>0.08</c:v>
                </c:pt>
                <c:pt idx="10">
                  <c:v>0</c:v>
                </c:pt>
                <c:pt idx="13">
                  <c:v>0</c:v>
                </c:pt>
                <c:pt idx="15">
                  <c:v>0</c:v>
                </c:pt>
                <c:pt idx="16">
                  <c:v>0</c:v>
                </c:pt>
                <c:pt idx="19">
                  <c:v>0.05</c:v>
                </c:pt>
                <c:pt idx="20">
                  <c:v>0.1</c:v>
                </c:pt>
                <c:pt idx="21">
                  <c:v>0.26</c:v>
                </c:pt>
                <c:pt idx="22">
                  <c:v>0.05</c:v>
                </c:pt>
                <c:pt idx="23">
                  <c:v>0.23</c:v>
                </c:pt>
                <c:pt idx="24">
                  <c:v>0.09</c:v>
                </c:pt>
                <c:pt idx="25">
                  <c:v>0.06</c:v>
                </c:pt>
                <c:pt idx="27">
                  <c:v>0.08</c:v>
                </c:pt>
                <c:pt idx="28">
                  <c:v>0.23</c:v>
                </c:pt>
                <c:pt idx="29">
                  <c:v>0.09</c:v>
                </c:pt>
                <c:pt idx="30">
                  <c:v>0.33</c:v>
                </c:pt>
                <c:pt idx="31">
                  <c:v>0</c:v>
                </c:pt>
                <c:pt idx="32">
                  <c:v>0.1</c:v>
                </c:pt>
                <c:pt idx="33">
                  <c:v>0</c:v>
                </c:pt>
                <c:pt idx="34">
                  <c:v>0.05</c:v>
                </c:pt>
                <c:pt idx="35">
                  <c:v>0</c:v>
                </c:pt>
                <c:pt idx="36">
                  <c:v>0</c:v>
                </c:pt>
                <c:pt idx="37">
                  <c:v>0.18</c:v>
                </c:pt>
                <c:pt idx="38">
                  <c:v>0</c:v>
                </c:pt>
                <c:pt idx="39">
                  <c:v>0.1</c:v>
                </c:pt>
                <c:pt idx="40">
                  <c:v>0.18</c:v>
                </c:pt>
                <c:pt idx="41">
                  <c:v>0.05</c:v>
                </c:pt>
                <c:pt idx="42">
                  <c:v>0</c:v>
                </c:pt>
                <c:pt idx="45">
                  <c:v>0.1</c:v>
                </c:pt>
                <c:pt idx="49">
                  <c:v>0</c:v>
                </c:pt>
                <c:pt idx="50">
                  <c:v>0.1</c:v>
                </c:pt>
                <c:pt idx="53">
                  <c:v>0.14000000000000001</c:v>
                </c:pt>
                <c:pt idx="54">
                  <c:v>0.06</c:v>
                </c:pt>
                <c:pt idx="55">
                  <c:v>0.12</c:v>
                </c:pt>
                <c:pt idx="56">
                  <c:v>0.05</c:v>
                </c:pt>
                <c:pt idx="57">
                  <c:v>0.2</c:v>
                </c:pt>
                <c:pt idx="58">
                  <c:v>0</c:v>
                </c:pt>
                <c:pt idx="61">
                  <c:v>0.03</c:v>
                </c:pt>
                <c:pt idx="63">
                  <c:v>0.48</c:v>
                </c:pt>
                <c:pt idx="64">
                  <c:v>0.19</c:v>
                </c:pt>
                <c:pt idx="65">
                  <c:v>0.12</c:v>
                </c:pt>
                <c:pt idx="66">
                  <c:v>0</c:v>
                </c:pt>
                <c:pt idx="67">
                  <c:v>0.05</c:v>
                </c:pt>
                <c:pt idx="68">
                  <c:v>0.08</c:v>
                </c:pt>
                <c:pt idx="70">
                  <c:v>0.06</c:v>
                </c:pt>
                <c:pt idx="71">
                  <c:v>0</c:v>
                </c:pt>
                <c:pt idx="72">
                  <c:v>0</c:v>
                </c:pt>
                <c:pt idx="73">
                  <c:v>0.16</c:v>
                </c:pt>
                <c:pt idx="75">
                  <c:v>0</c:v>
                </c:pt>
                <c:pt idx="76">
                  <c:v>0</c:v>
                </c:pt>
                <c:pt idx="77">
                  <c:v>0.3</c:v>
                </c:pt>
                <c:pt idx="78">
                  <c:v>0</c:v>
                </c:pt>
                <c:pt idx="79">
                  <c:v>0.2</c:v>
                </c:pt>
                <c:pt idx="80">
                  <c:v>0.02</c:v>
                </c:pt>
                <c:pt idx="81">
                  <c:v>0</c:v>
                </c:pt>
                <c:pt idx="82">
                  <c:v>0</c:v>
                </c:pt>
                <c:pt idx="83">
                  <c:v>0.5</c:v>
                </c:pt>
                <c:pt idx="85">
                  <c:v>0.1</c:v>
                </c:pt>
                <c:pt idx="86">
                  <c:v>0.1</c:v>
                </c:pt>
                <c:pt idx="87">
                  <c:v>0.01</c:v>
                </c:pt>
                <c:pt idx="89">
                  <c:v>0</c:v>
                </c:pt>
                <c:pt idx="90">
                  <c:v>0.25</c:v>
                </c:pt>
                <c:pt idx="92">
                  <c:v>0.1</c:v>
                </c:pt>
                <c:pt idx="93">
                  <c:v>0.1</c:v>
                </c:pt>
                <c:pt idx="94">
                  <c:v>0.26</c:v>
                </c:pt>
                <c:pt idx="96">
                  <c:v>0.1</c:v>
                </c:pt>
                <c:pt idx="97">
                  <c:v>0</c:v>
                </c:pt>
                <c:pt idx="98">
                  <c:v>0.1</c:v>
                </c:pt>
                <c:pt idx="99">
                  <c:v>0.11</c:v>
                </c:pt>
                <c:pt idx="100">
                  <c:v>0.37</c:v>
                </c:pt>
                <c:pt idx="101">
                  <c:v>7.0000000000000007E-2</c:v>
                </c:pt>
                <c:pt idx="103">
                  <c:v>7.0000000000000007E-2</c:v>
                </c:pt>
                <c:pt idx="107">
                  <c:v>0.1</c:v>
                </c:pt>
                <c:pt idx="108">
                  <c:v>0</c:v>
                </c:pt>
                <c:pt idx="109">
                  <c:v>0.1</c:v>
                </c:pt>
                <c:pt idx="110">
                  <c:v>0.1</c:v>
                </c:pt>
                <c:pt idx="111">
                  <c:v>0.1</c:v>
                </c:pt>
                <c:pt idx="115">
                  <c:v>0.3</c:v>
                </c:pt>
                <c:pt idx="116">
                  <c:v>0.05</c:v>
                </c:pt>
                <c:pt idx="117">
                  <c:v>0</c:v>
                </c:pt>
                <c:pt idx="118">
                  <c:v>0.2</c:v>
                </c:pt>
                <c:pt idx="120">
                  <c:v>0.06</c:v>
                </c:pt>
                <c:pt idx="121">
                  <c:v>0</c:v>
                </c:pt>
              </c:numCache>
            </c:numRef>
          </c:yVal>
        </c:ser>
        <c:axId val="90035328"/>
        <c:axId val="90037632"/>
      </c:scatterChart>
      <c:valAx>
        <c:axId val="90035328"/>
        <c:scaling>
          <c:orientation val="minMax"/>
          <c:max val="0.60000000000000064"/>
          <c:min val="0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As (mg/L)</a:t>
                </a:r>
              </a:p>
            </c:rich>
          </c:tx>
          <c:layout/>
        </c:title>
        <c:numFmt formatCode="0.0" sourceLinked="0"/>
        <c:majorTickMark val="none"/>
        <c:minorTickMark val="in"/>
        <c:tickLblPos val="nextTo"/>
        <c:crossAx val="90037632"/>
        <c:crossesAt val="0"/>
        <c:crossBetween val="midCat"/>
      </c:valAx>
      <c:valAx>
        <c:axId val="90037632"/>
        <c:scaling>
          <c:orientation val="minMax"/>
          <c:max val="10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 (mg/L)</a:t>
                </a:r>
              </a:p>
            </c:rich>
          </c:tx>
          <c:layout/>
        </c:title>
        <c:numFmt formatCode="@" sourceLinked="0"/>
        <c:majorTickMark val="in"/>
        <c:minorTickMark val="in"/>
        <c:tickLblPos val="nextTo"/>
        <c:crossAx val="90035328"/>
        <c:crosses val="autoZero"/>
        <c:crossBetween val="midCat"/>
      </c:valAx>
      <c:spPr>
        <a:noFill/>
      </c:spPr>
    </c:plotArea>
    <c:legend>
      <c:legendPos val="r"/>
      <c:layout>
        <c:manualLayout>
          <c:xMode val="edge"/>
          <c:yMode val="edge"/>
          <c:x val="0.71230396347671998"/>
          <c:y val="0.11732330426887502"/>
          <c:w val="0.27066148304367332"/>
          <c:h val="0.49724644260421702"/>
        </c:manualLayout>
      </c:layout>
    </c:legend>
    <c:plotVisOnly val="1"/>
    <c:dispBlanksAs val="gap"/>
  </c:chart>
  <c:spPr>
    <a:ln>
      <a:noFill/>
    </a:ln>
  </c:spPr>
  <c:txPr>
    <a:bodyPr/>
    <a:lstStyle/>
    <a:p>
      <a:pPr>
        <a:defRPr sz="1200">
          <a:latin typeface="Times New Roman"/>
          <a:cs typeface="Times New Roman"/>
        </a:defRPr>
      </a:pPr>
      <a:endParaRPr lang="en-US"/>
    </a:p>
  </c:txPr>
  <c:printSettings>
    <c:headerFooter/>
    <c:pageMargins b="1" l="0.75000000000000089" r="0.75000000000000089" t="1" header="0.5" footer="0.5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title>
      <c:tx>
        <c:rich>
          <a:bodyPr/>
          <a:lstStyle/>
          <a:p>
            <a:pPr>
              <a:defRPr/>
            </a:pPr>
            <a:r>
              <a:rPr lang="en-US"/>
              <a:t>Suprise Valley Cold Wells</a:t>
            </a:r>
          </a:p>
        </c:rich>
      </c:tx>
      <c:layout>
        <c:manualLayout>
          <c:xMode val="edge"/>
          <c:yMode val="edge"/>
          <c:x val="0.23107084973882988"/>
          <c:y val="2.521005067154021E-2"/>
        </c:manualLayout>
      </c:layout>
    </c:title>
    <c:plotArea>
      <c:layout>
        <c:manualLayout>
          <c:layoutTarget val="inner"/>
          <c:xMode val="edge"/>
          <c:yMode val="edge"/>
          <c:x val="0.1051501267200851"/>
          <c:y val="0.12773092340247019"/>
          <c:w val="0.55097634020444597"/>
          <c:h val="0.77387301407872355"/>
        </c:manualLayout>
      </c:layout>
      <c:scatterChart>
        <c:scatterStyle val="lineMarker"/>
        <c:ser>
          <c:idx val="0"/>
          <c:order val="0"/>
          <c:tx>
            <c:strRef>
              <c:f>'Fluid (original units) sorted'!$A$189</c:f>
              <c:strCache>
                <c:ptCount val="1"/>
                <c:pt idx="0">
                  <c:v>Fort Bidwell Cold Wells</c:v>
                </c:pt>
              </c:strCache>
            </c:strRef>
          </c:tx>
          <c:spPr>
            <a:ln w="28575">
              <a:noFill/>
            </a:ln>
          </c:spPr>
          <c:xVal>
            <c:numRef>
              <c:f>'Fluid (original units) sorted'!$AD$190:$AD$231</c:f>
              <c:numCache>
                <c:formatCode>General</c:formatCode>
                <c:ptCount val="42"/>
                <c:pt idx="0">
                  <c:v>12</c:v>
                </c:pt>
                <c:pt idx="1">
                  <c:v>26</c:v>
                </c:pt>
                <c:pt idx="2">
                  <c:v>4.4000000000000004</c:v>
                </c:pt>
                <c:pt idx="3">
                  <c:v>6</c:v>
                </c:pt>
                <c:pt idx="4">
                  <c:v>12</c:v>
                </c:pt>
                <c:pt idx="5">
                  <c:v>7.9</c:v>
                </c:pt>
                <c:pt idx="6">
                  <c:v>9.9</c:v>
                </c:pt>
                <c:pt idx="7">
                  <c:v>21</c:v>
                </c:pt>
                <c:pt idx="8">
                  <c:v>9.5</c:v>
                </c:pt>
                <c:pt idx="9">
                  <c:v>8.1999999999999993</c:v>
                </c:pt>
                <c:pt idx="10">
                  <c:v>21</c:v>
                </c:pt>
                <c:pt idx="11">
                  <c:v>5.8</c:v>
                </c:pt>
                <c:pt idx="12">
                  <c:v>6.9</c:v>
                </c:pt>
                <c:pt idx="14">
                  <c:v>11</c:v>
                </c:pt>
                <c:pt idx="15">
                  <c:v>14</c:v>
                </c:pt>
                <c:pt idx="16">
                  <c:v>9.1</c:v>
                </c:pt>
                <c:pt idx="17">
                  <c:v>3.2</c:v>
                </c:pt>
                <c:pt idx="18">
                  <c:v>40</c:v>
                </c:pt>
                <c:pt idx="19">
                  <c:v>44</c:v>
                </c:pt>
                <c:pt idx="22">
                  <c:v>10</c:v>
                </c:pt>
                <c:pt idx="23">
                  <c:v>18</c:v>
                </c:pt>
                <c:pt idx="26">
                  <c:v>18</c:v>
                </c:pt>
                <c:pt idx="27">
                  <c:v>4</c:v>
                </c:pt>
                <c:pt idx="28">
                  <c:v>42</c:v>
                </c:pt>
                <c:pt idx="33">
                  <c:v>38</c:v>
                </c:pt>
                <c:pt idx="35">
                  <c:v>3.6</c:v>
                </c:pt>
                <c:pt idx="36">
                  <c:v>19</c:v>
                </c:pt>
                <c:pt idx="37">
                  <c:v>27</c:v>
                </c:pt>
                <c:pt idx="38">
                  <c:v>16</c:v>
                </c:pt>
                <c:pt idx="39">
                  <c:v>14</c:v>
                </c:pt>
                <c:pt idx="40">
                  <c:v>5.75</c:v>
                </c:pt>
              </c:numCache>
            </c:numRef>
          </c:xVal>
          <c:yVal>
            <c:numRef>
              <c:f>'Fluid (original units) sorted'!$V$190:$V$231</c:f>
              <c:numCache>
                <c:formatCode>0.0</c:formatCode>
                <c:ptCount val="42"/>
                <c:pt idx="0" formatCode="General">
                  <c:v>0.8</c:v>
                </c:pt>
                <c:pt idx="1">
                  <c:v>37</c:v>
                </c:pt>
                <c:pt idx="2">
                  <c:v>16</c:v>
                </c:pt>
                <c:pt idx="3">
                  <c:v>16</c:v>
                </c:pt>
                <c:pt idx="4">
                  <c:v>32</c:v>
                </c:pt>
                <c:pt idx="5" formatCode="General">
                  <c:v>0.8</c:v>
                </c:pt>
                <c:pt idx="6">
                  <c:v>20</c:v>
                </c:pt>
                <c:pt idx="7">
                  <c:v>26</c:v>
                </c:pt>
                <c:pt idx="8">
                  <c:v>16</c:v>
                </c:pt>
                <c:pt idx="9">
                  <c:v>9.6999999999999993</c:v>
                </c:pt>
                <c:pt idx="10">
                  <c:v>7.8</c:v>
                </c:pt>
                <c:pt idx="11">
                  <c:v>0.8</c:v>
                </c:pt>
                <c:pt idx="12">
                  <c:v>16</c:v>
                </c:pt>
                <c:pt idx="13">
                  <c:v>17</c:v>
                </c:pt>
                <c:pt idx="14">
                  <c:v>8.6999999999999993</c:v>
                </c:pt>
                <c:pt idx="15">
                  <c:v>21</c:v>
                </c:pt>
                <c:pt idx="16">
                  <c:v>0.4</c:v>
                </c:pt>
                <c:pt idx="17" formatCode="General">
                  <c:v>16.5</c:v>
                </c:pt>
                <c:pt idx="18">
                  <c:v>36</c:v>
                </c:pt>
                <c:pt idx="19" formatCode="General">
                  <c:v>10.5</c:v>
                </c:pt>
                <c:pt idx="20">
                  <c:v>15</c:v>
                </c:pt>
                <c:pt idx="21">
                  <c:v>16</c:v>
                </c:pt>
                <c:pt idx="22">
                  <c:v>5.8</c:v>
                </c:pt>
                <c:pt idx="23">
                  <c:v>4.5</c:v>
                </c:pt>
                <c:pt idx="24">
                  <c:v>9</c:v>
                </c:pt>
                <c:pt idx="25">
                  <c:v>16</c:v>
                </c:pt>
                <c:pt idx="26">
                  <c:v>14</c:v>
                </c:pt>
                <c:pt idx="27">
                  <c:v>16</c:v>
                </c:pt>
                <c:pt idx="28">
                  <c:v>9.6</c:v>
                </c:pt>
                <c:pt idx="29">
                  <c:v>13</c:v>
                </c:pt>
                <c:pt idx="30">
                  <c:v>24</c:v>
                </c:pt>
                <c:pt idx="32">
                  <c:v>28</c:v>
                </c:pt>
                <c:pt idx="33">
                  <c:v>22</c:v>
                </c:pt>
                <c:pt idx="34">
                  <c:v>12</c:v>
                </c:pt>
                <c:pt idx="35">
                  <c:v>22</c:v>
                </c:pt>
                <c:pt idx="36" formatCode="General">
                  <c:v>2.8</c:v>
                </c:pt>
                <c:pt idx="37">
                  <c:v>38</c:v>
                </c:pt>
                <c:pt idx="38">
                  <c:v>22</c:v>
                </c:pt>
                <c:pt idx="39">
                  <c:v>6.6</c:v>
                </c:pt>
                <c:pt idx="40" formatCode="General">
                  <c:v>13.8</c:v>
                </c:pt>
              </c:numCache>
            </c:numRef>
          </c:yVal>
        </c:ser>
        <c:ser>
          <c:idx val="1"/>
          <c:order val="1"/>
          <c:tx>
            <c:strRef>
              <c:f>'Fluid (original units) sorted'!$A$145</c:f>
              <c:strCache>
                <c:ptCount val="1"/>
                <c:pt idx="0">
                  <c:v>Eagleville Cold Wells</c:v>
                </c:pt>
              </c:strCache>
            </c:strRef>
          </c:tx>
          <c:spPr>
            <a:ln w="28575">
              <a:noFill/>
            </a:ln>
          </c:spPr>
          <c:xVal>
            <c:numRef>
              <c:f>'Fluid (original units) sorted'!$AD$146:$AD$175</c:f>
              <c:numCache>
                <c:formatCode>0.0</c:formatCode>
                <c:ptCount val="30"/>
                <c:pt idx="1">
                  <c:v>0.6</c:v>
                </c:pt>
                <c:pt idx="2" formatCode="General">
                  <c:v>28</c:v>
                </c:pt>
                <c:pt idx="3" formatCode="0">
                  <c:v>65</c:v>
                </c:pt>
                <c:pt idx="4">
                  <c:v>4.8</c:v>
                </c:pt>
                <c:pt idx="5" formatCode="General">
                  <c:v>5.4</c:v>
                </c:pt>
                <c:pt idx="6" formatCode="General">
                  <c:v>2.1</c:v>
                </c:pt>
                <c:pt idx="7" formatCode="General">
                  <c:v>9.1</c:v>
                </c:pt>
                <c:pt idx="8" formatCode="General">
                  <c:v>1.4</c:v>
                </c:pt>
                <c:pt idx="10" formatCode="General">
                  <c:v>5.8</c:v>
                </c:pt>
                <c:pt idx="11" formatCode="General">
                  <c:v>10</c:v>
                </c:pt>
                <c:pt idx="12" formatCode="General">
                  <c:v>39</c:v>
                </c:pt>
                <c:pt idx="13" formatCode="General">
                  <c:v>7.4</c:v>
                </c:pt>
                <c:pt idx="15" formatCode="General">
                  <c:v>37</c:v>
                </c:pt>
                <c:pt idx="16" formatCode="General">
                  <c:v>135</c:v>
                </c:pt>
                <c:pt idx="17" formatCode="General">
                  <c:v>61</c:v>
                </c:pt>
                <c:pt idx="19" formatCode="General">
                  <c:v>59</c:v>
                </c:pt>
                <c:pt idx="23" formatCode="General">
                  <c:v>12</c:v>
                </c:pt>
                <c:pt idx="25">
                  <c:v>3.2</c:v>
                </c:pt>
                <c:pt idx="26" formatCode="0">
                  <c:v>13</c:v>
                </c:pt>
                <c:pt idx="28" formatCode="General">
                  <c:v>73</c:v>
                </c:pt>
                <c:pt idx="29" formatCode="General">
                  <c:v>3.3</c:v>
                </c:pt>
              </c:numCache>
            </c:numRef>
          </c:xVal>
          <c:yVal>
            <c:numRef>
              <c:f>'Fluid (original units) sorted'!$V$146:$V$175</c:f>
              <c:numCache>
                <c:formatCode>0.0</c:formatCode>
                <c:ptCount val="30"/>
                <c:pt idx="0">
                  <c:v>8</c:v>
                </c:pt>
                <c:pt idx="1">
                  <c:v>9.3000000000000007</c:v>
                </c:pt>
                <c:pt idx="2">
                  <c:v>22</c:v>
                </c:pt>
                <c:pt idx="3">
                  <c:v>32.799999999999997</c:v>
                </c:pt>
                <c:pt idx="4">
                  <c:v>2.9</c:v>
                </c:pt>
                <c:pt idx="5">
                  <c:v>33</c:v>
                </c:pt>
                <c:pt idx="6">
                  <c:v>22</c:v>
                </c:pt>
                <c:pt idx="7">
                  <c:v>36</c:v>
                </c:pt>
                <c:pt idx="8">
                  <c:v>49</c:v>
                </c:pt>
                <c:pt idx="9">
                  <c:v>31</c:v>
                </c:pt>
                <c:pt idx="10">
                  <c:v>3.2</c:v>
                </c:pt>
                <c:pt idx="11">
                  <c:v>28</c:v>
                </c:pt>
                <c:pt idx="12">
                  <c:v>36</c:v>
                </c:pt>
                <c:pt idx="13">
                  <c:v>20</c:v>
                </c:pt>
                <c:pt idx="15">
                  <c:v>5</c:v>
                </c:pt>
                <c:pt idx="16">
                  <c:v>28</c:v>
                </c:pt>
                <c:pt idx="17">
                  <c:v>12</c:v>
                </c:pt>
                <c:pt idx="18">
                  <c:v>15</c:v>
                </c:pt>
                <c:pt idx="19">
                  <c:v>15</c:v>
                </c:pt>
                <c:pt idx="20">
                  <c:v>18</c:v>
                </c:pt>
                <c:pt idx="22">
                  <c:v>16</c:v>
                </c:pt>
                <c:pt idx="23">
                  <c:v>10</c:v>
                </c:pt>
                <c:pt idx="24">
                  <c:v>9</c:v>
                </c:pt>
                <c:pt idx="25">
                  <c:v>20.3</c:v>
                </c:pt>
                <c:pt idx="26">
                  <c:v>18.7</c:v>
                </c:pt>
                <c:pt idx="27">
                  <c:v>4</c:v>
                </c:pt>
                <c:pt idx="28">
                  <c:v>8.1</c:v>
                </c:pt>
                <c:pt idx="29">
                  <c:v>21</c:v>
                </c:pt>
              </c:numCache>
            </c:numRef>
          </c:yVal>
        </c:ser>
        <c:ser>
          <c:idx val="2"/>
          <c:order val="2"/>
          <c:tx>
            <c:strRef>
              <c:f>'Fluid (original units) sorted'!$A$285</c:f>
              <c:strCache>
                <c:ptCount val="1"/>
                <c:pt idx="0">
                  <c:v>Lake City Cold Wells</c:v>
                </c:pt>
              </c:strCache>
            </c:strRef>
          </c:tx>
          <c:spPr>
            <a:ln w="28575">
              <a:noFill/>
            </a:ln>
          </c:spPr>
          <c:xVal>
            <c:numRef>
              <c:f>'Fluid (original units) sorted'!$AD$286:$AD$335</c:f>
              <c:numCache>
                <c:formatCode>General</c:formatCode>
                <c:ptCount val="50"/>
                <c:pt idx="1">
                  <c:v>132</c:v>
                </c:pt>
                <c:pt idx="2">
                  <c:v>0.63</c:v>
                </c:pt>
                <c:pt idx="3">
                  <c:v>1.2</c:v>
                </c:pt>
                <c:pt idx="4">
                  <c:v>0</c:v>
                </c:pt>
                <c:pt idx="5">
                  <c:v>1.8</c:v>
                </c:pt>
                <c:pt idx="6">
                  <c:v>3.8</c:v>
                </c:pt>
                <c:pt idx="7">
                  <c:v>4.5</c:v>
                </c:pt>
                <c:pt idx="8">
                  <c:v>3</c:v>
                </c:pt>
                <c:pt idx="9">
                  <c:v>1</c:v>
                </c:pt>
                <c:pt idx="10">
                  <c:v>1.8</c:v>
                </c:pt>
                <c:pt idx="11">
                  <c:v>1</c:v>
                </c:pt>
                <c:pt idx="12">
                  <c:v>1</c:v>
                </c:pt>
                <c:pt idx="13">
                  <c:v>0.4</c:v>
                </c:pt>
                <c:pt idx="15">
                  <c:v>1.8</c:v>
                </c:pt>
                <c:pt idx="17">
                  <c:v>0.4</c:v>
                </c:pt>
                <c:pt idx="18">
                  <c:v>15</c:v>
                </c:pt>
                <c:pt idx="19">
                  <c:v>6.6</c:v>
                </c:pt>
                <c:pt idx="20">
                  <c:v>2.8</c:v>
                </c:pt>
                <c:pt idx="22">
                  <c:v>10</c:v>
                </c:pt>
                <c:pt idx="23">
                  <c:v>10</c:v>
                </c:pt>
                <c:pt idx="25">
                  <c:v>3</c:v>
                </c:pt>
                <c:pt idx="26">
                  <c:v>6.3</c:v>
                </c:pt>
                <c:pt idx="27">
                  <c:v>1.6</c:v>
                </c:pt>
                <c:pt idx="28">
                  <c:v>211</c:v>
                </c:pt>
                <c:pt idx="29">
                  <c:v>1.26</c:v>
                </c:pt>
                <c:pt idx="30">
                  <c:v>2.14</c:v>
                </c:pt>
                <c:pt idx="32">
                  <c:v>2.6</c:v>
                </c:pt>
                <c:pt idx="33">
                  <c:v>3.8</c:v>
                </c:pt>
                <c:pt idx="34">
                  <c:v>6.1</c:v>
                </c:pt>
                <c:pt idx="36">
                  <c:v>10.8</c:v>
                </c:pt>
                <c:pt idx="37">
                  <c:v>1.5</c:v>
                </c:pt>
                <c:pt idx="38">
                  <c:v>2.2999999999999998</c:v>
                </c:pt>
                <c:pt idx="39">
                  <c:v>4.9000000000000004</c:v>
                </c:pt>
                <c:pt idx="41">
                  <c:v>7.1</c:v>
                </c:pt>
                <c:pt idx="42">
                  <c:v>4.8</c:v>
                </c:pt>
                <c:pt idx="44">
                  <c:v>6.9</c:v>
                </c:pt>
                <c:pt idx="45">
                  <c:v>0.5</c:v>
                </c:pt>
                <c:pt idx="46">
                  <c:v>1.9</c:v>
                </c:pt>
                <c:pt idx="47">
                  <c:v>5</c:v>
                </c:pt>
                <c:pt idx="48">
                  <c:v>1.4</c:v>
                </c:pt>
                <c:pt idx="49">
                  <c:v>3.8</c:v>
                </c:pt>
              </c:numCache>
            </c:numRef>
          </c:xVal>
          <c:yVal>
            <c:numRef>
              <c:f>'Fluid (original units) sorted'!$V$286:$V$335</c:f>
              <c:numCache>
                <c:formatCode>0.0</c:formatCode>
                <c:ptCount val="50"/>
                <c:pt idx="0" formatCode="General">
                  <c:v>10.199999999999999</c:v>
                </c:pt>
                <c:pt idx="1">
                  <c:v>23</c:v>
                </c:pt>
                <c:pt idx="2" formatCode="General">
                  <c:v>15.3</c:v>
                </c:pt>
                <c:pt idx="3">
                  <c:v>14</c:v>
                </c:pt>
                <c:pt idx="4">
                  <c:v>9.1999999999999993</c:v>
                </c:pt>
                <c:pt idx="5">
                  <c:v>21</c:v>
                </c:pt>
                <c:pt idx="6" formatCode="General">
                  <c:v>15</c:v>
                </c:pt>
                <c:pt idx="7" formatCode="General">
                  <c:v>18</c:v>
                </c:pt>
                <c:pt idx="8" formatCode="General">
                  <c:v>19</c:v>
                </c:pt>
                <c:pt idx="9">
                  <c:v>25</c:v>
                </c:pt>
                <c:pt idx="10">
                  <c:v>22</c:v>
                </c:pt>
                <c:pt idx="11">
                  <c:v>25</c:v>
                </c:pt>
                <c:pt idx="12">
                  <c:v>22</c:v>
                </c:pt>
                <c:pt idx="13">
                  <c:v>26</c:v>
                </c:pt>
                <c:pt idx="14">
                  <c:v>30</c:v>
                </c:pt>
                <c:pt idx="15">
                  <c:v>16</c:v>
                </c:pt>
                <c:pt idx="16" formatCode="General">
                  <c:v>8</c:v>
                </c:pt>
                <c:pt idx="17">
                  <c:v>26</c:v>
                </c:pt>
                <c:pt idx="18" formatCode="General">
                  <c:v>12</c:v>
                </c:pt>
                <c:pt idx="19">
                  <c:v>29</c:v>
                </c:pt>
                <c:pt idx="20">
                  <c:v>36</c:v>
                </c:pt>
                <c:pt idx="21">
                  <c:v>28</c:v>
                </c:pt>
                <c:pt idx="22">
                  <c:v>37</c:v>
                </c:pt>
                <c:pt idx="23">
                  <c:v>80</c:v>
                </c:pt>
                <c:pt idx="24">
                  <c:v>17</c:v>
                </c:pt>
                <c:pt idx="25">
                  <c:v>17</c:v>
                </c:pt>
                <c:pt idx="26">
                  <c:v>37</c:v>
                </c:pt>
                <c:pt idx="27">
                  <c:v>14</c:v>
                </c:pt>
                <c:pt idx="28" formatCode="General">
                  <c:v>28.2</c:v>
                </c:pt>
                <c:pt idx="29" formatCode="General">
                  <c:v>10.199999999999999</c:v>
                </c:pt>
                <c:pt idx="30" formatCode="General">
                  <c:v>11.4</c:v>
                </c:pt>
                <c:pt idx="32">
                  <c:v>22</c:v>
                </c:pt>
                <c:pt idx="33">
                  <c:v>31</c:v>
                </c:pt>
                <c:pt idx="34" formatCode="General">
                  <c:v>13</c:v>
                </c:pt>
                <c:pt idx="35" formatCode="General">
                  <c:v>14</c:v>
                </c:pt>
                <c:pt idx="36" formatCode="General">
                  <c:v>0.7</c:v>
                </c:pt>
                <c:pt idx="37">
                  <c:v>35</c:v>
                </c:pt>
                <c:pt idx="38">
                  <c:v>0</c:v>
                </c:pt>
                <c:pt idx="39">
                  <c:v>45</c:v>
                </c:pt>
                <c:pt idx="40">
                  <c:v>1</c:v>
                </c:pt>
                <c:pt idx="41">
                  <c:v>26</c:v>
                </c:pt>
                <c:pt idx="42">
                  <c:v>25</c:v>
                </c:pt>
                <c:pt idx="43">
                  <c:v>3</c:v>
                </c:pt>
                <c:pt idx="44">
                  <c:v>32</c:v>
                </c:pt>
                <c:pt idx="45">
                  <c:v>2.1</c:v>
                </c:pt>
                <c:pt idx="46">
                  <c:v>14</c:v>
                </c:pt>
                <c:pt idx="47" formatCode="General">
                  <c:v>18</c:v>
                </c:pt>
                <c:pt idx="48" formatCode="General">
                  <c:v>1.35</c:v>
                </c:pt>
                <c:pt idx="49" formatCode="General">
                  <c:v>21</c:v>
                </c:pt>
              </c:numCache>
            </c:numRef>
          </c:yVal>
        </c:ser>
        <c:ser>
          <c:idx val="3"/>
          <c:order val="3"/>
          <c:tx>
            <c:strRef>
              <c:f>'Fluid (original units) sorted'!$A$345</c:f>
              <c:strCache>
                <c:ptCount val="1"/>
                <c:pt idx="0">
                  <c:v>East Side Cold Wells</c:v>
                </c:pt>
              </c:strCache>
            </c:strRef>
          </c:tx>
          <c:spPr>
            <a:ln w="28575">
              <a:noFill/>
            </a:ln>
          </c:spPr>
          <c:xVal>
            <c:numRef>
              <c:f>'Fluid (original units) sorted'!$AD$346:$AD$366</c:f>
              <c:numCache>
                <c:formatCode>General</c:formatCode>
                <c:ptCount val="21"/>
                <c:pt idx="0">
                  <c:v>198</c:v>
                </c:pt>
                <c:pt idx="3">
                  <c:v>69</c:v>
                </c:pt>
                <c:pt idx="6">
                  <c:v>27</c:v>
                </c:pt>
                <c:pt idx="7">
                  <c:v>22</c:v>
                </c:pt>
                <c:pt idx="10">
                  <c:v>28</c:v>
                </c:pt>
                <c:pt idx="11">
                  <c:v>72</c:v>
                </c:pt>
                <c:pt idx="12">
                  <c:v>32</c:v>
                </c:pt>
                <c:pt idx="13">
                  <c:v>185</c:v>
                </c:pt>
                <c:pt idx="15" formatCode="0">
                  <c:v>340</c:v>
                </c:pt>
                <c:pt idx="16" formatCode="0">
                  <c:v>64</c:v>
                </c:pt>
              </c:numCache>
            </c:numRef>
          </c:xVal>
          <c:yVal>
            <c:numRef>
              <c:f>'Fluid (original units) sorted'!$V$346:$V$366</c:f>
              <c:numCache>
                <c:formatCode>0.0</c:formatCode>
                <c:ptCount val="21"/>
                <c:pt idx="0">
                  <c:v>61</c:v>
                </c:pt>
                <c:pt idx="1">
                  <c:v>5</c:v>
                </c:pt>
                <c:pt idx="2">
                  <c:v>9</c:v>
                </c:pt>
                <c:pt idx="3">
                  <c:v>8</c:v>
                </c:pt>
                <c:pt idx="5">
                  <c:v>26</c:v>
                </c:pt>
                <c:pt idx="6">
                  <c:v>16</c:v>
                </c:pt>
                <c:pt idx="7">
                  <c:v>10</c:v>
                </c:pt>
                <c:pt idx="8">
                  <c:v>9</c:v>
                </c:pt>
                <c:pt idx="9">
                  <c:v>9</c:v>
                </c:pt>
                <c:pt idx="10">
                  <c:v>13</c:v>
                </c:pt>
                <c:pt idx="11">
                  <c:v>9</c:v>
                </c:pt>
                <c:pt idx="12">
                  <c:v>13</c:v>
                </c:pt>
                <c:pt idx="13">
                  <c:v>39</c:v>
                </c:pt>
                <c:pt idx="14">
                  <c:v>66</c:v>
                </c:pt>
                <c:pt idx="15" formatCode="0.00">
                  <c:v>1.55</c:v>
                </c:pt>
                <c:pt idx="16">
                  <c:v>7</c:v>
                </c:pt>
                <c:pt idx="18">
                  <c:v>16</c:v>
                </c:pt>
                <c:pt idx="19">
                  <c:v>1</c:v>
                </c:pt>
                <c:pt idx="20">
                  <c:v>2</c:v>
                </c:pt>
              </c:numCache>
            </c:numRef>
          </c:yVal>
        </c:ser>
        <c:ser>
          <c:idx val="4"/>
          <c:order val="4"/>
          <c:tx>
            <c:strRef>
              <c:f>'Fluid (original units) sorted'!$A$3</c:f>
              <c:strCache>
                <c:ptCount val="1"/>
                <c:pt idx="0">
                  <c:v>Cedarville Cold Wells</c:v>
                </c:pt>
              </c:strCache>
            </c:strRef>
          </c:tx>
          <c:spPr>
            <a:ln w="28575">
              <a:noFill/>
            </a:ln>
          </c:spPr>
          <c:xVal>
            <c:numRef>
              <c:f>'Fluid (original units) sorted'!$AD$4:$AD$125</c:f>
              <c:numCache>
                <c:formatCode>General</c:formatCode>
                <c:ptCount val="122"/>
                <c:pt idx="1">
                  <c:v>3.8</c:v>
                </c:pt>
                <c:pt idx="2">
                  <c:v>5.8</c:v>
                </c:pt>
                <c:pt idx="3">
                  <c:v>5</c:v>
                </c:pt>
                <c:pt idx="4">
                  <c:v>4.0999999999999996</c:v>
                </c:pt>
                <c:pt idx="5">
                  <c:v>1</c:v>
                </c:pt>
                <c:pt idx="6">
                  <c:v>1.1000000000000001</c:v>
                </c:pt>
                <c:pt idx="7">
                  <c:v>2.5</c:v>
                </c:pt>
                <c:pt idx="8">
                  <c:v>11</c:v>
                </c:pt>
                <c:pt idx="9">
                  <c:v>2.8</c:v>
                </c:pt>
                <c:pt idx="13">
                  <c:v>14</c:v>
                </c:pt>
                <c:pt idx="14">
                  <c:v>0</c:v>
                </c:pt>
                <c:pt idx="15">
                  <c:v>3</c:v>
                </c:pt>
                <c:pt idx="16">
                  <c:v>3.8</c:v>
                </c:pt>
                <c:pt idx="19">
                  <c:v>9.1999999999999993</c:v>
                </c:pt>
                <c:pt idx="20">
                  <c:v>2.2999999999999998</c:v>
                </c:pt>
                <c:pt idx="21">
                  <c:v>1.3</c:v>
                </c:pt>
                <c:pt idx="22">
                  <c:v>2.2999999999999998</c:v>
                </c:pt>
                <c:pt idx="23">
                  <c:v>0.2</c:v>
                </c:pt>
                <c:pt idx="24">
                  <c:v>1</c:v>
                </c:pt>
                <c:pt idx="25">
                  <c:v>2.8</c:v>
                </c:pt>
                <c:pt idx="26">
                  <c:v>3</c:v>
                </c:pt>
                <c:pt idx="27">
                  <c:v>7.9</c:v>
                </c:pt>
                <c:pt idx="28">
                  <c:v>0.2</c:v>
                </c:pt>
                <c:pt idx="29">
                  <c:v>1</c:v>
                </c:pt>
                <c:pt idx="30">
                  <c:v>36</c:v>
                </c:pt>
                <c:pt idx="31">
                  <c:v>2.6</c:v>
                </c:pt>
                <c:pt idx="32">
                  <c:v>12</c:v>
                </c:pt>
                <c:pt idx="33">
                  <c:v>4</c:v>
                </c:pt>
                <c:pt idx="34">
                  <c:v>4.5999999999999996</c:v>
                </c:pt>
                <c:pt idx="35">
                  <c:v>3.3</c:v>
                </c:pt>
                <c:pt idx="36">
                  <c:v>2.6</c:v>
                </c:pt>
                <c:pt idx="37">
                  <c:v>18</c:v>
                </c:pt>
                <c:pt idx="38">
                  <c:v>2.1</c:v>
                </c:pt>
                <c:pt idx="40">
                  <c:v>18</c:v>
                </c:pt>
                <c:pt idx="41">
                  <c:v>2.8</c:v>
                </c:pt>
                <c:pt idx="42">
                  <c:v>0</c:v>
                </c:pt>
                <c:pt idx="45">
                  <c:v>3.4</c:v>
                </c:pt>
                <c:pt idx="49">
                  <c:v>8.1999999999999993</c:v>
                </c:pt>
                <c:pt idx="50">
                  <c:v>8</c:v>
                </c:pt>
                <c:pt idx="53">
                  <c:v>3.8</c:v>
                </c:pt>
                <c:pt idx="54">
                  <c:v>5.6</c:v>
                </c:pt>
                <c:pt idx="55">
                  <c:v>7.9</c:v>
                </c:pt>
                <c:pt idx="56">
                  <c:v>3.3</c:v>
                </c:pt>
                <c:pt idx="57">
                  <c:v>55</c:v>
                </c:pt>
                <c:pt idx="61">
                  <c:v>5.9</c:v>
                </c:pt>
                <c:pt idx="63">
                  <c:v>94</c:v>
                </c:pt>
                <c:pt idx="64">
                  <c:v>15</c:v>
                </c:pt>
                <c:pt idx="65">
                  <c:v>7.9</c:v>
                </c:pt>
                <c:pt idx="67">
                  <c:v>4</c:v>
                </c:pt>
                <c:pt idx="68">
                  <c:v>1</c:v>
                </c:pt>
                <c:pt idx="70">
                  <c:v>4.8</c:v>
                </c:pt>
                <c:pt idx="71">
                  <c:v>5</c:v>
                </c:pt>
                <c:pt idx="73">
                  <c:v>3.3</c:v>
                </c:pt>
                <c:pt idx="75">
                  <c:v>4.0999999999999996</c:v>
                </c:pt>
                <c:pt idx="77">
                  <c:v>4.3</c:v>
                </c:pt>
                <c:pt idx="78">
                  <c:v>5</c:v>
                </c:pt>
                <c:pt idx="79">
                  <c:v>8</c:v>
                </c:pt>
                <c:pt idx="80">
                  <c:v>3.1</c:v>
                </c:pt>
                <c:pt idx="81">
                  <c:v>3</c:v>
                </c:pt>
                <c:pt idx="82">
                  <c:v>5.9</c:v>
                </c:pt>
                <c:pt idx="83">
                  <c:v>90</c:v>
                </c:pt>
                <c:pt idx="85">
                  <c:v>2.6</c:v>
                </c:pt>
                <c:pt idx="87">
                  <c:v>5.8</c:v>
                </c:pt>
                <c:pt idx="89">
                  <c:v>5.4</c:v>
                </c:pt>
                <c:pt idx="90">
                  <c:v>1.8</c:v>
                </c:pt>
                <c:pt idx="92">
                  <c:v>0.2</c:v>
                </c:pt>
                <c:pt idx="94">
                  <c:v>4.4000000000000004</c:v>
                </c:pt>
                <c:pt idx="97">
                  <c:v>3.4</c:v>
                </c:pt>
                <c:pt idx="98">
                  <c:v>4</c:v>
                </c:pt>
                <c:pt idx="99">
                  <c:v>6.7</c:v>
                </c:pt>
                <c:pt idx="100">
                  <c:v>22</c:v>
                </c:pt>
                <c:pt idx="101">
                  <c:v>17</c:v>
                </c:pt>
                <c:pt idx="103">
                  <c:v>17</c:v>
                </c:pt>
                <c:pt idx="107">
                  <c:v>5.0999999999999996</c:v>
                </c:pt>
                <c:pt idx="108">
                  <c:v>3.8</c:v>
                </c:pt>
                <c:pt idx="109">
                  <c:v>0</c:v>
                </c:pt>
                <c:pt idx="110">
                  <c:v>5</c:v>
                </c:pt>
                <c:pt idx="111">
                  <c:v>5</c:v>
                </c:pt>
                <c:pt idx="115">
                  <c:v>12</c:v>
                </c:pt>
                <c:pt idx="116">
                  <c:v>2.8</c:v>
                </c:pt>
                <c:pt idx="117">
                  <c:v>49</c:v>
                </c:pt>
                <c:pt idx="120">
                  <c:v>5.6</c:v>
                </c:pt>
                <c:pt idx="121">
                  <c:v>6.2</c:v>
                </c:pt>
              </c:numCache>
            </c:numRef>
          </c:xVal>
          <c:yVal>
            <c:numRef>
              <c:f>'Fluid (original units) sorted'!$V$4:$V$125</c:f>
              <c:numCache>
                <c:formatCode>0.0</c:formatCode>
                <c:ptCount val="122"/>
                <c:pt idx="0">
                  <c:v>1</c:v>
                </c:pt>
                <c:pt idx="1">
                  <c:v>12</c:v>
                </c:pt>
                <c:pt idx="2">
                  <c:v>4.3</c:v>
                </c:pt>
                <c:pt idx="3">
                  <c:v>32</c:v>
                </c:pt>
                <c:pt idx="4">
                  <c:v>6</c:v>
                </c:pt>
                <c:pt idx="5">
                  <c:v>7</c:v>
                </c:pt>
                <c:pt idx="6">
                  <c:v>11</c:v>
                </c:pt>
                <c:pt idx="7">
                  <c:v>19</c:v>
                </c:pt>
                <c:pt idx="8">
                  <c:v>30</c:v>
                </c:pt>
                <c:pt idx="9">
                  <c:v>19</c:v>
                </c:pt>
                <c:pt idx="10">
                  <c:v>20</c:v>
                </c:pt>
                <c:pt idx="13">
                  <c:v>32</c:v>
                </c:pt>
                <c:pt idx="14">
                  <c:v>26</c:v>
                </c:pt>
                <c:pt idx="15">
                  <c:v>23</c:v>
                </c:pt>
                <c:pt idx="16">
                  <c:v>22</c:v>
                </c:pt>
                <c:pt idx="17">
                  <c:v>24</c:v>
                </c:pt>
                <c:pt idx="18">
                  <c:v>35</c:v>
                </c:pt>
                <c:pt idx="19">
                  <c:v>51</c:v>
                </c:pt>
                <c:pt idx="20">
                  <c:v>15</c:v>
                </c:pt>
                <c:pt idx="21">
                  <c:v>0.9</c:v>
                </c:pt>
                <c:pt idx="22">
                  <c:v>25</c:v>
                </c:pt>
                <c:pt idx="23">
                  <c:v>10</c:v>
                </c:pt>
                <c:pt idx="24">
                  <c:v>1.6</c:v>
                </c:pt>
                <c:pt idx="25">
                  <c:v>24</c:v>
                </c:pt>
                <c:pt idx="26">
                  <c:v>27</c:v>
                </c:pt>
                <c:pt idx="27">
                  <c:v>47</c:v>
                </c:pt>
                <c:pt idx="28">
                  <c:v>10</c:v>
                </c:pt>
                <c:pt idx="29">
                  <c:v>1.6</c:v>
                </c:pt>
                <c:pt idx="30">
                  <c:v>26</c:v>
                </c:pt>
                <c:pt idx="31">
                  <c:v>25</c:v>
                </c:pt>
                <c:pt idx="32">
                  <c:v>30</c:v>
                </c:pt>
                <c:pt idx="33">
                  <c:v>39</c:v>
                </c:pt>
                <c:pt idx="34">
                  <c:v>25</c:v>
                </c:pt>
                <c:pt idx="35">
                  <c:v>31</c:v>
                </c:pt>
                <c:pt idx="36">
                  <c:v>25</c:v>
                </c:pt>
                <c:pt idx="37">
                  <c:v>6.7</c:v>
                </c:pt>
                <c:pt idx="38">
                  <c:v>22</c:v>
                </c:pt>
                <c:pt idx="39">
                  <c:v>30</c:v>
                </c:pt>
                <c:pt idx="40">
                  <c:v>6.7</c:v>
                </c:pt>
                <c:pt idx="41">
                  <c:v>29</c:v>
                </c:pt>
                <c:pt idx="42">
                  <c:v>14</c:v>
                </c:pt>
                <c:pt idx="43">
                  <c:v>23</c:v>
                </c:pt>
                <c:pt idx="44">
                  <c:v>13</c:v>
                </c:pt>
                <c:pt idx="45">
                  <c:v>25</c:v>
                </c:pt>
                <c:pt idx="46">
                  <c:v>22</c:v>
                </c:pt>
                <c:pt idx="47">
                  <c:v>5</c:v>
                </c:pt>
                <c:pt idx="49">
                  <c:v>34</c:v>
                </c:pt>
                <c:pt idx="50">
                  <c:v>26</c:v>
                </c:pt>
                <c:pt idx="51">
                  <c:v>36</c:v>
                </c:pt>
                <c:pt idx="52">
                  <c:v>24</c:v>
                </c:pt>
                <c:pt idx="53">
                  <c:v>5.9</c:v>
                </c:pt>
                <c:pt idx="54">
                  <c:v>14</c:v>
                </c:pt>
                <c:pt idx="55">
                  <c:v>43</c:v>
                </c:pt>
                <c:pt idx="56">
                  <c:v>21</c:v>
                </c:pt>
                <c:pt idx="57">
                  <c:v>28</c:v>
                </c:pt>
                <c:pt idx="58">
                  <c:v>22</c:v>
                </c:pt>
                <c:pt idx="59">
                  <c:v>22</c:v>
                </c:pt>
                <c:pt idx="60">
                  <c:v>28</c:v>
                </c:pt>
                <c:pt idx="61">
                  <c:v>25</c:v>
                </c:pt>
                <c:pt idx="62">
                  <c:v>23</c:v>
                </c:pt>
                <c:pt idx="63">
                  <c:v>18</c:v>
                </c:pt>
                <c:pt idx="64">
                  <c:v>6.2</c:v>
                </c:pt>
                <c:pt idx="65">
                  <c:v>43</c:v>
                </c:pt>
                <c:pt idx="66">
                  <c:v>27</c:v>
                </c:pt>
                <c:pt idx="67">
                  <c:v>28</c:v>
                </c:pt>
                <c:pt idx="68">
                  <c:v>14</c:v>
                </c:pt>
                <c:pt idx="70">
                  <c:v>25</c:v>
                </c:pt>
                <c:pt idx="71">
                  <c:v>27</c:v>
                </c:pt>
                <c:pt idx="72">
                  <c:v>24</c:v>
                </c:pt>
                <c:pt idx="73">
                  <c:v>17</c:v>
                </c:pt>
                <c:pt idx="74">
                  <c:v>36</c:v>
                </c:pt>
                <c:pt idx="75">
                  <c:v>29</c:v>
                </c:pt>
                <c:pt idx="76">
                  <c:v>30</c:v>
                </c:pt>
                <c:pt idx="77">
                  <c:v>12</c:v>
                </c:pt>
                <c:pt idx="78">
                  <c:v>30</c:v>
                </c:pt>
                <c:pt idx="79">
                  <c:v>17</c:v>
                </c:pt>
                <c:pt idx="80">
                  <c:v>19</c:v>
                </c:pt>
                <c:pt idx="81">
                  <c:v>32</c:v>
                </c:pt>
                <c:pt idx="82">
                  <c:v>32</c:v>
                </c:pt>
                <c:pt idx="83">
                  <c:v>17</c:v>
                </c:pt>
                <c:pt idx="85">
                  <c:v>11</c:v>
                </c:pt>
                <c:pt idx="86">
                  <c:v>32</c:v>
                </c:pt>
                <c:pt idx="87">
                  <c:v>9</c:v>
                </c:pt>
                <c:pt idx="88">
                  <c:v>14</c:v>
                </c:pt>
                <c:pt idx="89">
                  <c:v>24</c:v>
                </c:pt>
                <c:pt idx="90">
                  <c:v>29</c:v>
                </c:pt>
                <c:pt idx="91">
                  <c:v>17</c:v>
                </c:pt>
                <c:pt idx="92">
                  <c:v>14</c:v>
                </c:pt>
                <c:pt idx="93">
                  <c:v>27</c:v>
                </c:pt>
                <c:pt idx="94">
                  <c:v>4</c:v>
                </c:pt>
                <c:pt idx="95">
                  <c:v>20</c:v>
                </c:pt>
                <c:pt idx="96">
                  <c:v>78</c:v>
                </c:pt>
                <c:pt idx="97">
                  <c:v>17</c:v>
                </c:pt>
                <c:pt idx="98">
                  <c:v>25</c:v>
                </c:pt>
                <c:pt idx="99">
                  <c:v>44</c:v>
                </c:pt>
                <c:pt idx="100">
                  <c:v>7</c:v>
                </c:pt>
                <c:pt idx="101">
                  <c:v>17</c:v>
                </c:pt>
                <c:pt idx="103">
                  <c:v>17</c:v>
                </c:pt>
                <c:pt idx="104">
                  <c:v>19</c:v>
                </c:pt>
                <c:pt idx="105">
                  <c:v>16</c:v>
                </c:pt>
                <c:pt idx="106">
                  <c:v>8</c:v>
                </c:pt>
                <c:pt idx="107">
                  <c:v>13</c:v>
                </c:pt>
                <c:pt idx="108">
                  <c:v>17</c:v>
                </c:pt>
                <c:pt idx="109">
                  <c:v>14</c:v>
                </c:pt>
                <c:pt idx="110">
                  <c:v>19</c:v>
                </c:pt>
                <c:pt idx="111">
                  <c:v>5</c:v>
                </c:pt>
                <c:pt idx="112">
                  <c:v>23</c:v>
                </c:pt>
                <c:pt idx="113">
                  <c:v>2</c:v>
                </c:pt>
                <c:pt idx="114">
                  <c:v>32</c:v>
                </c:pt>
                <c:pt idx="115">
                  <c:v>2.4</c:v>
                </c:pt>
                <c:pt idx="116">
                  <c:v>22</c:v>
                </c:pt>
                <c:pt idx="117">
                  <c:v>49</c:v>
                </c:pt>
                <c:pt idx="118">
                  <c:v>13</c:v>
                </c:pt>
                <c:pt idx="120">
                  <c:v>14</c:v>
                </c:pt>
                <c:pt idx="121">
                  <c:v>35</c:v>
                </c:pt>
              </c:numCache>
            </c:numRef>
          </c:yVal>
        </c:ser>
        <c:ser>
          <c:idx val="5"/>
          <c:order val="5"/>
          <c:tx>
            <c:strRef>
              <c:f>'Fluid (original units) sorted'!$D$414</c:f>
              <c:strCache>
                <c:ptCount val="1"/>
                <c:pt idx="0">
                  <c:v>Reconstructed Phipps-2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'Fluid (original units) sorted'!$AD$414</c:f>
              <c:numCache>
                <c:formatCode>0.00</c:formatCode>
                <c:ptCount val="1"/>
                <c:pt idx="0">
                  <c:v>339.52365344000003</c:v>
                </c:pt>
              </c:numCache>
            </c:numRef>
          </c:xVal>
          <c:yVal>
            <c:numRef>
              <c:f>'Fluid (original units) sorted'!$V$414</c:f>
              <c:numCache>
                <c:formatCode>0.00</c:formatCode>
                <c:ptCount val="1"/>
                <c:pt idx="0">
                  <c:v>6.6801335999999996</c:v>
                </c:pt>
              </c:numCache>
            </c:numRef>
          </c:yVal>
        </c:ser>
        <c:axId val="90165632"/>
        <c:axId val="90167936"/>
      </c:scatterChart>
      <c:valAx>
        <c:axId val="90165632"/>
        <c:scaling>
          <c:orientation val="minMax"/>
          <c:max val="90"/>
          <c:min val="0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SO4</a:t>
                </a:r>
                <a:r>
                  <a:rPr lang="en-US" baseline="0"/>
                  <a:t> (mg/L)</a:t>
                </a:r>
                <a:endParaRPr lang="en-US"/>
              </a:p>
            </c:rich>
          </c:tx>
          <c:layout/>
        </c:title>
        <c:numFmt formatCode="General" sourceLinked="1"/>
        <c:majorTickMark val="none"/>
        <c:minorTickMark val="in"/>
        <c:tickLblPos val="nextTo"/>
        <c:crossAx val="90167936"/>
        <c:crossesAt val="0"/>
        <c:crossBetween val="midCat"/>
      </c:valAx>
      <c:valAx>
        <c:axId val="90167936"/>
        <c:scaling>
          <c:orientation val="minMax"/>
          <c:max val="90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Ca</a:t>
                </a:r>
                <a:r>
                  <a:rPr lang="en-US" baseline="0"/>
                  <a:t> </a:t>
                </a:r>
                <a:r>
                  <a:rPr lang="en-US"/>
                  <a:t>(mg/L)</a:t>
                </a:r>
              </a:p>
            </c:rich>
          </c:tx>
          <c:layout/>
        </c:title>
        <c:numFmt formatCode="@" sourceLinked="0"/>
        <c:majorTickMark val="in"/>
        <c:minorTickMark val="in"/>
        <c:tickLblPos val="nextTo"/>
        <c:crossAx val="90165632"/>
        <c:crosses val="autoZero"/>
        <c:crossBetween val="midCat"/>
      </c:valAx>
      <c:spPr>
        <a:solidFill>
          <a:schemeClr val="bg1">
            <a:lumMod val="75000"/>
          </a:schemeClr>
        </a:solidFill>
      </c:spPr>
    </c:plotArea>
    <c:legend>
      <c:legendPos val="r"/>
      <c:layout>
        <c:manualLayout>
          <c:xMode val="edge"/>
          <c:yMode val="edge"/>
          <c:x val="0.68335958079846459"/>
          <c:y val="0.123287511654607"/>
          <c:w val="0.17848937671442539"/>
          <c:h val="0.33350835917373445"/>
        </c:manualLayout>
      </c:layout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</c:chart>
  <c:spPr>
    <a:ln>
      <a:noFill/>
    </a:ln>
  </c:spPr>
  <c:txPr>
    <a:bodyPr/>
    <a:lstStyle/>
    <a:p>
      <a:pPr>
        <a:defRPr>
          <a:latin typeface="Times New Roman"/>
          <a:cs typeface="Times New Roman"/>
        </a:defRPr>
      </a:pPr>
      <a:endParaRPr lang="en-US"/>
    </a:p>
  </c:txPr>
  <c:printSettings>
    <c:headerFooter/>
    <c:pageMargins b="1" l="0.75000000000000089" r="0.75000000000000089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title>
      <c:tx>
        <c:rich>
          <a:bodyPr/>
          <a:lstStyle/>
          <a:p>
            <a:pPr>
              <a:defRPr/>
            </a:pPr>
            <a:r>
              <a:rPr lang="en-US"/>
              <a:t>Suprise Valley Hot Springs</a:t>
            </a:r>
          </a:p>
        </c:rich>
      </c:tx>
      <c:layout>
        <c:manualLayout>
          <c:xMode val="edge"/>
          <c:yMode val="edge"/>
          <c:x val="0.23107084973882988"/>
          <c:y val="2.521005067154021E-2"/>
        </c:manualLayout>
      </c:layout>
    </c:title>
    <c:plotArea>
      <c:layout>
        <c:manualLayout>
          <c:layoutTarget val="inner"/>
          <c:xMode val="edge"/>
          <c:yMode val="edge"/>
          <c:x val="0.1051501267200851"/>
          <c:y val="0.12773092340247019"/>
          <c:w val="0.55097634020444597"/>
          <c:h val="0.77387301407872355"/>
        </c:manualLayout>
      </c:layout>
      <c:scatterChart>
        <c:scatterStyle val="lineMarker"/>
        <c:ser>
          <c:idx val="0"/>
          <c:order val="0"/>
          <c:tx>
            <c:strRef>
              <c:f>'Fluid (original units) sorted'!$A$176</c:f>
              <c:strCache>
                <c:ptCount val="1"/>
                <c:pt idx="0">
                  <c:v>Fort Bidwell Hot Springs</c:v>
                </c:pt>
              </c:strCache>
            </c:strRef>
          </c:tx>
          <c:spPr>
            <a:ln w="28575">
              <a:noFill/>
            </a:ln>
          </c:spPr>
          <c:xVal>
            <c:numRef>
              <c:f>'Fluid (original units) sorted'!$AD$177:$AD$188</c:f>
              <c:numCache>
                <c:formatCode>General</c:formatCode>
                <c:ptCount val="12"/>
                <c:pt idx="0">
                  <c:v>84</c:v>
                </c:pt>
                <c:pt idx="1">
                  <c:v>71.3</c:v>
                </c:pt>
                <c:pt idx="2">
                  <c:v>89</c:v>
                </c:pt>
                <c:pt idx="3">
                  <c:v>35</c:v>
                </c:pt>
                <c:pt idx="4">
                  <c:v>370</c:v>
                </c:pt>
                <c:pt idx="5">
                  <c:v>253</c:v>
                </c:pt>
                <c:pt idx="6">
                  <c:v>56</c:v>
                </c:pt>
                <c:pt idx="7">
                  <c:v>58</c:v>
                </c:pt>
                <c:pt idx="8">
                  <c:v>58</c:v>
                </c:pt>
                <c:pt idx="9">
                  <c:v>86</c:v>
                </c:pt>
                <c:pt idx="10">
                  <c:v>32</c:v>
                </c:pt>
                <c:pt idx="11">
                  <c:v>32</c:v>
                </c:pt>
              </c:numCache>
            </c:numRef>
          </c:xVal>
          <c:yVal>
            <c:numRef>
              <c:f>'Fluid (original units) sorted'!$V$177:$V$188</c:f>
              <c:numCache>
                <c:formatCode>General</c:formatCode>
                <c:ptCount val="12"/>
                <c:pt idx="0">
                  <c:v>21</c:v>
                </c:pt>
                <c:pt idx="1">
                  <c:v>5.82</c:v>
                </c:pt>
                <c:pt idx="2" formatCode="0.0">
                  <c:v>5</c:v>
                </c:pt>
                <c:pt idx="3" formatCode="0.0">
                  <c:v>7</c:v>
                </c:pt>
                <c:pt idx="4">
                  <c:v>14</c:v>
                </c:pt>
                <c:pt idx="5">
                  <c:v>9</c:v>
                </c:pt>
                <c:pt idx="6" formatCode="0.0">
                  <c:v>4</c:v>
                </c:pt>
                <c:pt idx="7">
                  <c:v>3.7</c:v>
                </c:pt>
                <c:pt idx="8">
                  <c:v>4.7</c:v>
                </c:pt>
                <c:pt idx="9">
                  <c:v>4.2</c:v>
                </c:pt>
                <c:pt idx="10" formatCode="0.0">
                  <c:v>4</c:v>
                </c:pt>
                <c:pt idx="11" formatCode="0.0">
                  <c:v>4</c:v>
                </c:pt>
              </c:numCache>
            </c:numRef>
          </c:yVal>
        </c:ser>
        <c:ser>
          <c:idx val="1"/>
          <c:order val="1"/>
          <c:tx>
            <c:strRef>
              <c:f>'Fluid (original units) sorted'!$A$126</c:f>
              <c:strCache>
                <c:ptCount val="1"/>
                <c:pt idx="0">
                  <c:v>Eagleville Hot Springs</c:v>
                </c:pt>
              </c:strCache>
            </c:strRef>
          </c:tx>
          <c:spPr>
            <a:ln w="28575">
              <a:noFill/>
            </a:ln>
          </c:spPr>
          <c:xVal>
            <c:numRef>
              <c:f>'Fluid (original units) sorted'!$AD$127:$AD$144</c:f>
              <c:numCache>
                <c:formatCode>General</c:formatCode>
                <c:ptCount val="18"/>
                <c:pt idx="0" formatCode="0">
                  <c:v>122</c:v>
                </c:pt>
                <c:pt idx="1">
                  <c:v>120</c:v>
                </c:pt>
                <c:pt idx="2">
                  <c:v>114</c:v>
                </c:pt>
                <c:pt idx="3" formatCode="0">
                  <c:v>120</c:v>
                </c:pt>
                <c:pt idx="4">
                  <c:v>98</c:v>
                </c:pt>
                <c:pt idx="6">
                  <c:v>116</c:v>
                </c:pt>
                <c:pt idx="7">
                  <c:v>125</c:v>
                </c:pt>
                <c:pt idx="8">
                  <c:v>12</c:v>
                </c:pt>
                <c:pt idx="10">
                  <c:v>39</c:v>
                </c:pt>
                <c:pt idx="11" formatCode="0">
                  <c:v>41</c:v>
                </c:pt>
                <c:pt idx="12" formatCode="0">
                  <c:v>57</c:v>
                </c:pt>
                <c:pt idx="15">
                  <c:v>43</c:v>
                </c:pt>
                <c:pt idx="17">
                  <c:v>57</c:v>
                </c:pt>
              </c:numCache>
            </c:numRef>
          </c:xVal>
          <c:yVal>
            <c:numRef>
              <c:f>'Fluid (original units) sorted'!$V$127:$V$144</c:f>
              <c:numCache>
                <c:formatCode>General</c:formatCode>
                <c:ptCount val="18"/>
                <c:pt idx="0" formatCode="0.0">
                  <c:v>5</c:v>
                </c:pt>
                <c:pt idx="1">
                  <c:v>5.0999999999999996</c:v>
                </c:pt>
                <c:pt idx="2" formatCode="0.0">
                  <c:v>5.4</c:v>
                </c:pt>
                <c:pt idx="3" formatCode="0.0">
                  <c:v>6</c:v>
                </c:pt>
                <c:pt idx="4" formatCode="0.0">
                  <c:v>5.5</c:v>
                </c:pt>
                <c:pt idx="5" formatCode="0.0">
                  <c:v>5</c:v>
                </c:pt>
                <c:pt idx="6" formatCode="0.0">
                  <c:v>5.7</c:v>
                </c:pt>
                <c:pt idx="7" formatCode="0.0">
                  <c:v>4.5999999999999996</c:v>
                </c:pt>
                <c:pt idx="8" formatCode="0.0">
                  <c:v>10</c:v>
                </c:pt>
                <c:pt idx="9" formatCode="0.0">
                  <c:v>2</c:v>
                </c:pt>
                <c:pt idx="10" formatCode="0.0">
                  <c:v>2.6</c:v>
                </c:pt>
                <c:pt idx="11" formatCode="0.0">
                  <c:v>2.4</c:v>
                </c:pt>
                <c:pt idx="12" formatCode="0.0">
                  <c:v>2.4</c:v>
                </c:pt>
                <c:pt idx="13" formatCode="0.0">
                  <c:v>2</c:v>
                </c:pt>
                <c:pt idx="15" formatCode="0.0">
                  <c:v>7.1</c:v>
                </c:pt>
                <c:pt idx="17" formatCode="0.0">
                  <c:v>2.4</c:v>
                </c:pt>
              </c:numCache>
            </c:numRef>
          </c:yVal>
        </c:ser>
        <c:ser>
          <c:idx val="2"/>
          <c:order val="2"/>
          <c:tx>
            <c:strRef>
              <c:f>'Fluid (original units) sorted'!$A$233</c:f>
              <c:strCache>
                <c:ptCount val="1"/>
                <c:pt idx="0">
                  <c:v>Lake City Hot Springs</c:v>
                </c:pt>
              </c:strCache>
            </c:strRef>
          </c:tx>
          <c:spPr>
            <a:ln w="28575">
              <a:noFill/>
            </a:ln>
          </c:spPr>
          <c:xVal>
            <c:numRef>
              <c:f>'Fluid (original units) sorted'!$AD$234:$AD$269</c:f>
              <c:numCache>
                <c:formatCode>General</c:formatCode>
                <c:ptCount val="36"/>
                <c:pt idx="7">
                  <c:v>253</c:v>
                </c:pt>
                <c:pt idx="9">
                  <c:v>330</c:v>
                </c:pt>
                <c:pt idx="11">
                  <c:v>320</c:v>
                </c:pt>
                <c:pt idx="12">
                  <c:v>297</c:v>
                </c:pt>
                <c:pt idx="14" formatCode="0">
                  <c:v>326</c:v>
                </c:pt>
                <c:pt idx="15">
                  <c:v>307</c:v>
                </c:pt>
                <c:pt idx="16" formatCode="0">
                  <c:v>324</c:v>
                </c:pt>
                <c:pt idx="23">
                  <c:v>253</c:v>
                </c:pt>
                <c:pt idx="24">
                  <c:v>319</c:v>
                </c:pt>
                <c:pt idx="25">
                  <c:v>345</c:v>
                </c:pt>
                <c:pt idx="27">
                  <c:v>310</c:v>
                </c:pt>
                <c:pt idx="28">
                  <c:v>330</c:v>
                </c:pt>
                <c:pt idx="29">
                  <c:v>237</c:v>
                </c:pt>
                <c:pt idx="30">
                  <c:v>320</c:v>
                </c:pt>
              </c:numCache>
            </c:numRef>
          </c:xVal>
          <c:yVal>
            <c:numRef>
              <c:f>'Fluid (original units) sorted'!$V$234:$V$269</c:f>
              <c:numCache>
                <c:formatCode>0.0</c:formatCode>
                <c:ptCount val="36"/>
                <c:pt idx="7">
                  <c:v>30</c:v>
                </c:pt>
                <c:pt idx="9" formatCode="General">
                  <c:v>26</c:v>
                </c:pt>
                <c:pt idx="11" formatCode="General">
                  <c:v>7.7</c:v>
                </c:pt>
                <c:pt idx="12" formatCode="General">
                  <c:v>16.7</c:v>
                </c:pt>
                <c:pt idx="14" formatCode="0">
                  <c:v>21</c:v>
                </c:pt>
                <c:pt idx="15" formatCode="General">
                  <c:v>18.8</c:v>
                </c:pt>
                <c:pt idx="16" formatCode="0">
                  <c:v>31</c:v>
                </c:pt>
                <c:pt idx="23" formatCode="General">
                  <c:v>28.1</c:v>
                </c:pt>
                <c:pt idx="24" formatCode="General">
                  <c:v>20.7</c:v>
                </c:pt>
                <c:pt idx="25" formatCode="General">
                  <c:v>7.27</c:v>
                </c:pt>
                <c:pt idx="27" formatCode="General">
                  <c:v>15.4</c:v>
                </c:pt>
                <c:pt idx="28" formatCode="General">
                  <c:v>11</c:v>
                </c:pt>
                <c:pt idx="29" formatCode="General">
                  <c:v>25.9</c:v>
                </c:pt>
                <c:pt idx="30" formatCode="General">
                  <c:v>17</c:v>
                </c:pt>
              </c:numCache>
            </c:numRef>
          </c:yVal>
        </c:ser>
        <c:ser>
          <c:idx val="3"/>
          <c:order val="3"/>
          <c:tx>
            <c:strRef>
              <c:f>'Fluid (original units) sorted'!$A$368</c:f>
              <c:strCache>
                <c:ptCount val="1"/>
                <c:pt idx="0">
                  <c:v>East Side Hot Springs</c:v>
                </c:pt>
              </c:strCache>
            </c:strRef>
          </c:tx>
          <c:spPr>
            <a:ln w="28575">
              <a:noFill/>
            </a:ln>
          </c:spPr>
          <c:xVal>
            <c:numRef>
              <c:f>'Fluid (original units) sorted'!$AD$369:$AD$410</c:f>
              <c:numCache>
                <c:formatCode>General</c:formatCode>
                <c:ptCount val="42"/>
                <c:pt idx="0">
                  <c:v>387</c:v>
                </c:pt>
                <c:pt idx="2" formatCode="0">
                  <c:v>390</c:v>
                </c:pt>
                <c:pt idx="5">
                  <c:v>390</c:v>
                </c:pt>
                <c:pt idx="9">
                  <c:v>386</c:v>
                </c:pt>
                <c:pt idx="10">
                  <c:v>386</c:v>
                </c:pt>
                <c:pt idx="12">
                  <c:v>393</c:v>
                </c:pt>
                <c:pt idx="13" formatCode="0">
                  <c:v>400</c:v>
                </c:pt>
                <c:pt idx="15">
                  <c:v>373</c:v>
                </c:pt>
                <c:pt idx="16">
                  <c:v>392</c:v>
                </c:pt>
                <c:pt idx="18">
                  <c:v>373</c:v>
                </c:pt>
                <c:pt idx="19">
                  <c:v>370</c:v>
                </c:pt>
                <c:pt idx="21" formatCode="0">
                  <c:v>380</c:v>
                </c:pt>
                <c:pt idx="24" formatCode="0">
                  <c:v>290</c:v>
                </c:pt>
                <c:pt idx="26" formatCode="0">
                  <c:v>310</c:v>
                </c:pt>
                <c:pt idx="28">
                  <c:v>304</c:v>
                </c:pt>
                <c:pt idx="31" formatCode="0">
                  <c:v>310</c:v>
                </c:pt>
                <c:pt idx="32" formatCode="0">
                  <c:v>310</c:v>
                </c:pt>
                <c:pt idx="33">
                  <c:v>320</c:v>
                </c:pt>
                <c:pt idx="35" formatCode="0">
                  <c:v>294</c:v>
                </c:pt>
                <c:pt idx="37">
                  <c:v>308</c:v>
                </c:pt>
                <c:pt idx="38">
                  <c:v>300</c:v>
                </c:pt>
                <c:pt idx="39">
                  <c:v>301</c:v>
                </c:pt>
                <c:pt idx="40">
                  <c:v>305</c:v>
                </c:pt>
                <c:pt idx="41">
                  <c:v>308</c:v>
                </c:pt>
              </c:numCache>
            </c:numRef>
          </c:xVal>
          <c:yVal>
            <c:numRef>
              <c:f>'Fluid (original units) sorted'!$V$369:$V$410</c:f>
              <c:numCache>
                <c:formatCode>0.0</c:formatCode>
                <c:ptCount val="42"/>
                <c:pt idx="0">
                  <c:v>27</c:v>
                </c:pt>
                <c:pt idx="1">
                  <c:v>28</c:v>
                </c:pt>
                <c:pt idx="2" formatCode="0">
                  <c:v>27</c:v>
                </c:pt>
                <c:pt idx="5" formatCode="General">
                  <c:v>26</c:v>
                </c:pt>
                <c:pt idx="9">
                  <c:v>17</c:v>
                </c:pt>
                <c:pt idx="10">
                  <c:v>17</c:v>
                </c:pt>
                <c:pt idx="12">
                  <c:v>10</c:v>
                </c:pt>
                <c:pt idx="13" formatCode="0">
                  <c:v>15</c:v>
                </c:pt>
                <c:pt idx="15" formatCode="General">
                  <c:v>28.2</c:v>
                </c:pt>
                <c:pt idx="16">
                  <c:v>31</c:v>
                </c:pt>
                <c:pt idx="18">
                  <c:v>30</c:v>
                </c:pt>
                <c:pt idx="19" formatCode="General">
                  <c:v>28</c:v>
                </c:pt>
                <c:pt idx="21" formatCode="0">
                  <c:v>31</c:v>
                </c:pt>
                <c:pt idx="22">
                  <c:v>31</c:v>
                </c:pt>
                <c:pt idx="24" formatCode="0">
                  <c:v>17</c:v>
                </c:pt>
                <c:pt idx="26" formatCode="0">
                  <c:v>18</c:v>
                </c:pt>
                <c:pt idx="28" formatCode="General">
                  <c:v>17.5</c:v>
                </c:pt>
                <c:pt idx="31" formatCode="0">
                  <c:v>17</c:v>
                </c:pt>
                <c:pt idx="32" formatCode="0">
                  <c:v>15</c:v>
                </c:pt>
                <c:pt idx="33" formatCode="General">
                  <c:v>16</c:v>
                </c:pt>
                <c:pt idx="35" formatCode="0">
                  <c:v>25</c:v>
                </c:pt>
                <c:pt idx="36">
                  <c:v>17</c:v>
                </c:pt>
                <c:pt idx="37">
                  <c:v>17</c:v>
                </c:pt>
                <c:pt idx="38">
                  <c:v>17</c:v>
                </c:pt>
                <c:pt idx="39">
                  <c:v>20</c:v>
                </c:pt>
                <c:pt idx="40">
                  <c:v>19</c:v>
                </c:pt>
                <c:pt idx="41">
                  <c:v>17</c:v>
                </c:pt>
              </c:numCache>
            </c:numRef>
          </c:yVal>
        </c:ser>
        <c:ser>
          <c:idx val="5"/>
          <c:order val="4"/>
          <c:tx>
            <c:strRef>
              <c:f>'Fluid (original units) sorted'!$D$414</c:f>
              <c:strCache>
                <c:ptCount val="1"/>
                <c:pt idx="0">
                  <c:v>Reconstructed Phipps-2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'Fluid (original units) sorted'!$AD$414</c:f>
              <c:numCache>
                <c:formatCode>0.00</c:formatCode>
                <c:ptCount val="1"/>
                <c:pt idx="0">
                  <c:v>339.52365344000003</c:v>
                </c:pt>
              </c:numCache>
            </c:numRef>
          </c:xVal>
          <c:yVal>
            <c:numRef>
              <c:f>'Fluid (original units) sorted'!$V$414</c:f>
              <c:numCache>
                <c:formatCode>0.00</c:formatCode>
                <c:ptCount val="1"/>
                <c:pt idx="0">
                  <c:v>6.6801335999999996</c:v>
                </c:pt>
              </c:numCache>
            </c:numRef>
          </c:yVal>
        </c:ser>
        <c:ser>
          <c:idx val="4"/>
          <c:order val="5"/>
          <c:tx>
            <c:strRef>
              <c:f>'Fluid (original units) sorted'!$A$337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'Fluid (original units) sorted'!$AD$337</c:f>
              <c:numCache>
                <c:formatCode>General</c:formatCode>
                <c:ptCount val="1"/>
              </c:numCache>
            </c:numRef>
          </c:xVal>
          <c:yVal>
            <c:numRef>
              <c:f>'Fluid (original units) sorted'!$V$337</c:f>
              <c:numCache>
                <c:formatCode>0.00</c:formatCode>
                <c:ptCount val="1"/>
              </c:numCache>
            </c:numRef>
          </c:yVal>
        </c:ser>
        <c:ser>
          <c:idx val="6"/>
          <c:order val="6"/>
          <c:tx>
            <c:strRef>
              <c:f>'Fluid (original units) sorted'!$I$340</c:f>
              <c:strCache>
                <c:ptCount val="1"/>
                <c:pt idx="0">
                  <c:v>Middle Alkali Lake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'Fluid (original units) sorted'!$AD$338:$AD$342</c:f>
              <c:numCache>
                <c:formatCode>0.000</c:formatCode>
                <c:ptCount val="5"/>
                <c:pt idx="0">
                  <c:v>137.36951800000003</c:v>
                </c:pt>
                <c:pt idx="1">
                  <c:v>1553.3322420000002</c:v>
                </c:pt>
                <c:pt idx="2" formatCode="General">
                  <c:v>110</c:v>
                </c:pt>
                <c:pt idx="3" formatCode="General">
                  <c:v>576</c:v>
                </c:pt>
                <c:pt idx="4" formatCode="General">
                  <c:v>900</c:v>
                </c:pt>
              </c:numCache>
            </c:numRef>
          </c:xVal>
          <c:yVal>
            <c:numRef>
              <c:f>'Fluid (original units) sorted'!$V$338:$V$342</c:f>
              <c:numCache>
                <c:formatCode>0.000</c:formatCode>
                <c:ptCount val="5"/>
                <c:pt idx="0">
                  <c:v>4.3090007999999997</c:v>
                </c:pt>
                <c:pt idx="1">
                  <c:v>7.2480671999999986</c:v>
                </c:pt>
                <c:pt idx="2" formatCode="General">
                  <c:v>1.5</c:v>
                </c:pt>
                <c:pt idx="3" formatCode="0.0">
                  <c:v>17</c:v>
                </c:pt>
                <c:pt idx="4" formatCode="0.0">
                  <c:v>11</c:v>
                </c:pt>
              </c:numCache>
            </c:numRef>
          </c:yVal>
        </c:ser>
        <c:ser>
          <c:idx val="7"/>
          <c:order val="7"/>
          <c:tx>
            <c:strRef>
              <c:f>'Fluid (original units) sorted'!$A$361</c:f>
              <c:strCache>
                <c:ptCount val="1"/>
                <c:pt idx="0">
                  <c:v>SVF 8 Domestic water supply for hotel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7"/>
            <c:spPr>
              <a:ln w="28575">
                <a:solidFill>
                  <a:schemeClr val="tx1"/>
                </a:solidFill>
              </a:ln>
            </c:spPr>
          </c:marker>
          <c:xVal>
            <c:numRef>
              <c:f>'Fluid (original units) sorted'!$AD$361</c:f>
              <c:numCache>
                <c:formatCode>0</c:formatCode>
                <c:ptCount val="1"/>
                <c:pt idx="0">
                  <c:v>340</c:v>
                </c:pt>
              </c:numCache>
            </c:numRef>
          </c:xVal>
          <c:yVal>
            <c:numRef>
              <c:f>'Fluid (original units) sorted'!$V$361</c:f>
              <c:numCache>
                <c:formatCode>0.00</c:formatCode>
                <c:ptCount val="1"/>
                <c:pt idx="0">
                  <c:v>1.55</c:v>
                </c:pt>
              </c:numCache>
            </c:numRef>
          </c:yVal>
        </c:ser>
        <c:ser>
          <c:idx val="8"/>
          <c:order val="8"/>
          <c:tx>
            <c:strRef>
              <c:f>'Fluid (original units) sorted'!$I$343</c:f>
              <c:strCache>
                <c:ptCount val="1"/>
                <c:pt idx="0">
                  <c:v>Lower Alkali Lake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'Fluid (original units) sorted'!$AD$343</c:f>
              <c:numCache>
                <c:formatCode>General</c:formatCode>
                <c:ptCount val="1"/>
                <c:pt idx="0">
                  <c:v>307</c:v>
                </c:pt>
              </c:numCache>
            </c:numRef>
          </c:xVal>
          <c:yVal>
            <c:numRef>
              <c:f>'Fluid (original units) sorted'!$V$343</c:f>
              <c:numCache>
                <c:formatCode>0.0</c:formatCode>
                <c:ptCount val="1"/>
                <c:pt idx="0">
                  <c:v>6.9</c:v>
                </c:pt>
              </c:numCache>
            </c:numRef>
          </c:yVal>
        </c:ser>
        <c:axId val="90068096"/>
        <c:axId val="90070400"/>
      </c:scatterChart>
      <c:valAx>
        <c:axId val="90068096"/>
        <c:scaling>
          <c:orientation val="minMax"/>
          <c:max val="1600"/>
          <c:min val="0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SO4</a:t>
                </a:r>
                <a:r>
                  <a:rPr lang="en-US" baseline="0"/>
                  <a:t> (mg/L)</a:t>
                </a:r>
                <a:endParaRPr lang="en-US"/>
              </a:p>
            </c:rich>
          </c:tx>
          <c:layout/>
        </c:title>
        <c:numFmt formatCode="General" sourceLinked="1"/>
        <c:majorTickMark val="none"/>
        <c:minorTickMark val="in"/>
        <c:tickLblPos val="nextTo"/>
        <c:crossAx val="90070400"/>
        <c:crossesAt val="0"/>
        <c:crossBetween val="midCat"/>
      </c:valAx>
      <c:valAx>
        <c:axId val="90070400"/>
        <c:scaling>
          <c:orientation val="minMax"/>
          <c:max val="50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Ca</a:t>
                </a:r>
                <a:r>
                  <a:rPr lang="en-US" baseline="0"/>
                  <a:t> </a:t>
                </a:r>
                <a:r>
                  <a:rPr lang="en-US"/>
                  <a:t>(mg/L)</a:t>
                </a:r>
              </a:p>
            </c:rich>
          </c:tx>
          <c:layout/>
        </c:title>
        <c:numFmt formatCode="@" sourceLinked="0"/>
        <c:majorTickMark val="in"/>
        <c:minorTickMark val="in"/>
        <c:tickLblPos val="nextTo"/>
        <c:crossAx val="90068096"/>
        <c:crosses val="autoZero"/>
        <c:crossBetween val="midCat"/>
      </c:valAx>
      <c:spPr>
        <a:noFill/>
      </c:spPr>
    </c:plotArea>
    <c:legend>
      <c:legendPos val="r"/>
      <c:legendEntry>
        <c:idx val="5"/>
        <c:delete val="1"/>
      </c:legendEntry>
      <c:layout>
        <c:manualLayout>
          <c:xMode val="edge"/>
          <c:yMode val="edge"/>
          <c:x val="0.68335958079846459"/>
          <c:y val="1.3698612406067404E-2"/>
          <c:w val="0.31664041920153502"/>
          <c:h val="0.82683305641840743"/>
        </c:manualLayout>
      </c:layout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</c:chart>
  <c:spPr>
    <a:ln>
      <a:noFill/>
    </a:ln>
  </c:spPr>
  <c:txPr>
    <a:bodyPr/>
    <a:lstStyle/>
    <a:p>
      <a:pPr>
        <a:defRPr>
          <a:latin typeface="Times New Roman"/>
          <a:cs typeface="Times New Roman"/>
        </a:defRPr>
      </a:pPr>
      <a:endParaRPr lang="en-US"/>
    </a:p>
  </c:txPr>
  <c:printSettings>
    <c:headerFooter/>
    <c:pageMargins b="1" l="0.75000000000000089" r="0.75000000000000089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autoTitleDeleted val="1"/>
    <c:plotArea>
      <c:layout>
        <c:manualLayout>
          <c:layoutTarget val="inner"/>
          <c:xMode val="edge"/>
          <c:yMode val="edge"/>
          <c:x val="0.10515012672008513"/>
          <c:y val="0.12773092340247025"/>
          <c:w val="0.55097634020444597"/>
          <c:h val="0.773873014078724"/>
        </c:manualLayout>
      </c:layout>
      <c:scatterChart>
        <c:scatterStyle val="lineMarker"/>
        <c:ser>
          <c:idx val="4"/>
          <c:order val="0"/>
          <c:tx>
            <c:strRef>
              <c:f>'Fluid (original units) sorted'!$A$337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'Fluid (original units) sorted'!$AD$337</c:f>
              <c:numCache>
                <c:formatCode>General</c:formatCode>
                <c:ptCount val="1"/>
              </c:numCache>
            </c:numRef>
          </c:xVal>
          <c:yVal>
            <c:numRef>
              <c:f>'Fluid (original units) sorted'!$V$337</c:f>
              <c:numCache>
                <c:formatCode>0.00</c:formatCode>
                <c:ptCount val="1"/>
              </c:numCache>
            </c:numRef>
          </c:yVal>
        </c:ser>
        <c:ser>
          <c:idx val="6"/>
          <c:order val="1"/>
          <c:tx>
            <c:strRef>
              <c:f>'Fluid (original units) sorted'!$I$340</c:f>
              <c:strCache>
                <c:ptCount val="1"/>
                <c:pt idx="0">
                  <c:v>Middle Alkali Lake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'Fluid (original units) sorted'!$AD$338:$AD$342</c:f>
              <c:numCache>
                <c:formatCode>0.000</c:formatCode>
                <c:ptCount val="5"/>
                <c:pt idx="0">
                  <c:v>137.36951800000003</c:v>
                </c:pt>
                <c:pt idx="1">
                  <c:v>1553.3322420000002</c:v>
                </c:pt>
                <c:pt idx="2" formatCode="General">
                  <c:v>110</c:v>
                </c:pt>
                <c:pt idx="3" formatCode="General">
                  <c:v>576</c:v>
                </c:pt>
                <c:pt idx="4" formatCode="General">
                  <c:v>900</c:v>
                </c:pt>
              </c:numCache>
            </c:numRef>
          </c:xVal>
          <c:yVal>
            <c:numRef>
              <c:f>'Fluid (original units) sorted'!$V$338:$V$342</c:f>
              <c:numCache>
                <c:formatCode>0.000</c:formatCode>
                <c:ptCount val="5"/>
                <c:pt idx="0">
                  <c:v>4.3090007999999997</c:v>
                </c:pt>
                <c:pt idx="1">
                  <c:v>7.2480671999999986</c:v>
                </c:pt>
                <c:pt idx="2" formatCode="General">
                  <c:v>1.5</c:v>
                </c:pt>
                <c:pt idx="3" formatCode="0.0">
                  <c:v>17</c:v>
                </c:pt>
                <c:pt idx="4" formatCode="0.0">
                  <c:v>11</c:v>
                </c:pt>
              </c:numCache>
            </c:numRef>
          </c:yVal>
        </c:ser>
        <c:ser>
          <c:idx val="8"/>
          <c:order val="2"/>
          <c:tx>
            <c:strRef>
              <c:f>'Fluid (original units) sorted'!$I$343</c:f>
              <c:strCache>
                <c:ptCount val="1"/>
                <c:pt idx="0">
                  <c:v>Lower Alkali Lake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3366FF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'Fluid (original units) sorted'!$AD$343</c:f>
              <c:numCache>
                <c:formatCode>General</c:formatCode>
                <c:ptCount val="1"/>
                <c:pt idx="0">
                  <c:v>307</c:v>
                </c:pt>
              </c:numCache>
            </c:numRef>
          </c:xVal>
          <c:yVal>
            <c:numRef>
              <c:f>'Fluid (original units) sorted'!$V$343</c:f>
              <c:numCache>
                <c:formatCode>0.0</c:formatCode>
                <c:ptCount val="1"/>
                <c:pt idx="0">
                  <c:v>6.9</c:v>
                </c:pt>
              </c:numCache>
            </c:numRef>
          </c:yVal>
        </c:ser>
        <c:ser>
          <c:idx val="7"/>
          <c:order val="3"/>
          <c:tx>
            <c:strRef>
              <c:f>'Fluid (original units) sorted'!$A$361</c:f>
              <c:strCache>
                <c:ptCount val="1"/>
                <c:pt idx="0">
                  <c:v>SVF 8 Domestic water supply for hotel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7"/>
            <c:spPr>
              <a:ln w="28575">
                <a:solidFill>
                  <a:schemeClr val="tx1"/>
                </a:solidFill>
              </a:ln>
            </c:spPr>
          </c:marker>
          <c:xVal>
            <c:numRef>
              <c:f>'Fluid (original units) sorted'!$AD$361</c:f>
              <c:numCache>
                <c:formatCode>0</c:formatCode>
                <c:ptCount val="1"/>
                <c:pt idx="0">
                  <c:v>340</c:v>
                </c:pt>
              </c:numCache>
            </c:numRef>
          </c:xVal>
          <c:yVal>
            <c:numRef>
              <c:f>'Fluid (original units) sorted'!$V$361</c:f>
              <c:numCache>
                <c:formatCode>0.00</c:formatCode>
                <c:ptCount val="1"/>
                <c:pt idx="0">
                  <c:v>1.55</c:v>
                </c:pt>
              </c:numCache>
            </c:numRef>
          </c:yVal>
        </c:ser>
        <c:axId val="90322816"/>
        <c:axId val="90337664"/>
      </c:scatterChart>
      <c:valAx>
        <c:axId val="90322816"/>
        <c:scaling>
          <c:orientation val="minMax"/>
          <c:max val="1600"/>
          <c:min val="0"/>
        </c:scaling>
        <c:axPos val="b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SO</a:t>
                </a:r>
                <a:r>
                  <a:rPr lang="en-US" sz="1400" baseline="-9000"/>
                  <a:t>4</a:t>
                </a:r>
                <a:r>
                  <a:rPr lang="en-US" sz="1400"/>
                  <a:t> (mg/L)</a:t>
                </a:r>
              </a:p>
            </c:rich>
          </c:tx>
          <c:layout/>
        </c:title>
        <c:numFmt formatCode="0" sourceLinked="0"/>
        <c:majorTickMark val="none"/>
        <c:minorTickMark val="in"/>
        <c:tickLblPos val="nextTo"/>
        <c:crossAx val="90337664"/>
        <c:crossesAt val="0"/>
        <c:crossBetween val="midCat"/>
      </c:valAx>
      <c:valAx>
        <c:axId val="90337664"/>
        <c:scaling>
          <c:orientation val="minMax"/>
          <c:max val="50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Ca (mg/L)</a:t>
                </a:r>
              </a:p>
            </c:rich>
          </c:tx>
          <c:layout/>
        </c:title>
        <c:numFmt formatCode="@" sourceLinked="0"/>
        <c:majorTickMark val="in"/>
        <c:minorTickMark val="in"/>
        <c:tickLblPos val="nextTo"/>
        <c:crossAx val="90322816"/>
        <c:crosses val="autoZero"/>
        <c:crossBetween val="midCat"/>
      </c:valAx>
      <c:spPr>
        <a:noFill/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68335958079846459"/>
          <c:y val="0.12837751932384553"/>
          <c:w val="0.31664041920153502"/>
          <c:h val="0.55847776986937459"/>
        </c:manualLayout>
      </c:layout>
    </c:legend>
    <c:plotVisOnly val="1"/>
    <c:dispBlanksAs val="gap"/>
  </c:chart>
  <c:spPr>
    <a:ln>
      <a:noFill/>
    </a:ln>
  </c:spPr>
  <c:txPr>
    <a:bodyPr/>
    <a:lstStyle/>
    <a:p>
      <a:pPr>
        <a:defRPr sz="1200">
          <a:latin typeface="Times New Roman"/>
          <a:cs typeface="Times New Roman"/>
        </a:defRPr>
      </a:pPr>
      <a:endParaRPr lang="en-US"/>
    </a:p>
  </c:txPr>
  <c:printSettings>
    <c:headerFooter/>
    <c:pageMargins b="1" l="0.75000000000000111" r="0.75000000000000111" t="1" header="0.5" footer="0.5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title>
      <c:tx>
        <c:rich>
          <a:bodyPr/>
          <a:lstStyle/>
          <a:p>
            <a:pPr>
              <a:defRPr/>
            </a:pPr>
            <a:r>
              <a:rPr lang="en-US"/>
              <a:t>Suprise Valley Hot Springs</a:t>
            </a:r>
          </a:p>
        </c:rich>
      </c:tx>
      <c:layout>
        <c:manualLayout>
          <c:xMode val="edge"/>
          <c:yMode val="edge"/>
          <c:x val="0.23107084973882988"/>
          <c:y val="2.521005067154021E-2"/>
        </c:manualLayout>
      </c:layout>
    </c:title>
    <c:plotArea>
      <c:layout>
        <c:manualLayout>
          <c:layoutTarget val="inner"/>
          <c:xMode val="edge"/>
          <c:yMode val="edge"/>
          <c:x val="0.10515012672008513"/>
          <c:y val="0.12773092340247025"/>
          <c:w val="0.55097634020444597"/>
          <c:h val="0.773873014078724"/>
        </c:manualLayout>
      </c:layout>
      <c:scatterChart>
        <c:scatterStyle val="lineMarker"/>
        <c:ser>
          <c:idx val="0"/>
          <c:order val="0"/>
          <c:tx>
            <c:strRef>
              <c:f>'Fluid (original units) sorted'!$A$176</c:f>
              <c:strCache>
                <c:ptCount val="1"/>
                <c:pt idx="0">
                  <c:v>Fort Bidwell Hot Springs</c:v>
                </c:pt>
              </c:strCache>
            </c:strRef>
          </c:tx>
          <c:spPr>
            <a:ln w="28575">
              <a:noFill/>
            </a:ln>
          </c:spPr>
          <c:xVal>
            <c:numRef>
              <c:f>'Fluid (original units) sorted'!$AB$177:$AB$188</c:f>
              <c:numCache>
                <c:formatCode>General</c:formatCode>
                <c:ptCount val="12"/>
                <c:pt idx="0">
                  <c:v>68</c:v>
                </c:pt>
                <c:pt idx="1">
                  <c:v>148</c:v>
                </c:pt>
                <c:pt idx="2">
                  <c:v>141</c:v>
                </c:pt>
                <c:pt idx="3">
                  <c:v>133</c:v>
                </c:pt>
                <c:pt idx="4">
                  <c:v>184</c:v>
                </c:pt>
                <c:pt idx="5">
                  <c:v>134</c:v>
                </c:pt>
                <c:pt idx="6" formatCode="0.00">
                  <c:v>129.24330356919836</c:v>
                </c:pt>
                <c:pt idx="8">
                  <c:v>135</c:v>
                </c:pt>
                <c:pt idx="9">
                  <c:v>133</c:v>
                </c:pt>
                <c:pt idx="10">
                  <c:v>114</c:v>
                </c:pt>
                <c:pt idx="11" formatCode="0.00">
                  <c:v>120.70836842783622</c:v>
                </c:pt>
              </c:numCache>
            </c:numRef>
          </c:xVal>
          <c:yVal>
            <c:numRef>
              <c:f>'Fluid (original units) sorted'!$V$177:$V$188</c:f>
              <c:numCache>
                <c:formatCode>General</c:formatCode>
                <c:ptCount val="12"/>
                <c:pt idx="0">
                  <c:v>21</c:v>
                </c:pt>
                <c:pt idx="1">
                  <c:v>5.82</c:v>
                </c:pt>
                <c:pt idx="2" formatCode="0.0">
                  <c:v>5</c:v>
                </c:pt>
                <c:pt idx="3" formatCode="0.0">
                  <c:v>7</c:v>
                </c:pt>
                <c:pt idx="4">
                  <c:v>14</c:v>
                </c:pt>
                <c:pt idx="5">
                  <c:v>9</c:v>
                </c:pt>
                <c:pt idx="6" formatCode="0.0">
                  <c:v>4</c:v>
                </c:pt>
                <c:pt idx="7">
                  <c:v>3.7</c:v>
                </c:pt>
                <c:pt idx="8">
                  <c:v>4.7</c:v>
                </c:pt>
                <c:pt idx="9">
                  <c:v>4.2</c:v>
                </c:pt>
                <c:pt idx="10" formatCode="0.0">
                  <c:v>4</c:v>
                </c:pt>
                <c:pt idx="11" formatCode="0.0">
                  <c:v>4</c:v>
                </c:pt>
              </c:numCache>
            </c:numRef>
          </c:yVal>
        </c:ser>
        <c:ser>
          <c:idx val="1"/>
          <c:order val="1"/>
          <c:tx>
            <c:strRef>
              <c:f>'Fluid (original units) sorted'!$A$126</c:f>
              <c:strCache>
                <c:ptCount val="1"/>
                <c:pt idx="0">
                  <c:v>Eagleville Hot Springs</c:v>
                </c:pt>
              </c:strCache>
            </c:strRef>
          </c:tx>
          <c:spPr>
            <a:ln w="28575">
              <a:noFill/>
            </a:ln>
          </c:spPr>
          <c:xVal>
            <c:numRef>
              <c:f>'Fluid (original units) sorted'!$AB$127:$AB$144</c:f>
              <c:numCache>
                <c:formatCode>General</c:formatCode>
                <c:ptCount val="18"/>
                <c:pt idx="0" formatCode="0">
                  <c:v>39</c:v>
                </c:pt>
                <c:pt idx="1">
                  <c:v>62</c:v>
                </c:pt>
                <c:pt idx="2" formatCode="0.00">
                  <c:v>62.183098887067139</c:v>
                </c:pt>
                <c:pt idx="3" formatCode="0.0">
                  <c:v>82.6</c:v>
                </c:pt>
                <c:pt idx="4" formatCode="0.00">
                  <c:v>78.033692721025432</c:v>
                </c:pt>
                <c:pt idx="5" formatCode="0.00">
                  <c:v>62.183098887067139</c:v>
                </c:pt>
                <c:pt idx="6" formatCode="0.00">
                  <c:v>68.279481130897253</c:v>
                </c:pt>
                <c:pt idx="7" formatCode="0.00">
                  <c:v>58.525269540769074</c:v>
                </c:pt>
                <c:pt idx="8" formatCode="0.00">
                  <c:v>107.29632749140997</c:v>
                </c:pt>
                <c:pt idx="9" formatCode="0.00">
                  <c:v>75.595139823493383</c:v>
                </c:pt>
                <c:pt idx="10" formatCode="0.00">
                  <c:v>85.349351413621562</c:v>
                </c:pt>
                <c:pt idx="11" formatCode="0.0">
                  <c:v>85.7</c:v>
                </c:pt>
                <c:pt idx="12" formatCode="0">
                  <c:v>86</c:v>
                </c:pt>
                <c:pt idx="13" formatCode="0.00">
                  <c:v>63.402375335833163</c:v>
                </c:pt>
                <c:pt idx="15" formatCode="0.00">
                  <c:v>71.937310477195325</c:v>
                </c:pt>
                <c:pt idx="16" formatCode="0.00">
                  <c:v>107.29632749140997</c:v>
                </c:pt>
                <c:pt idx="17" formatCode="0.00">
                  <c:v>71.937310477195325</c:v>
                </c:pt>
              </c:numCache>
            </c:numRef>
          </c:xVal>
          <c:yVal>
            <c:numRef>
              <c:f>'Fluid (original units) sorted'!$V$127:$V$144</c:f>
              <c:numCache>
                <c:formatCode>General</c:formatCode>
                <c:ptCount val="18"/>
                <c:pt idx="0" formatCode="0.0">
                  <c:v>5</c:v>
                </c:pt>
                <c:pt idx="1">
                  <c:v>5.0999999999999996</c:v>
                </c:pt>
                <c:pt idx="2" formatCode="0.0">
                  <c:v>5.4</c:v>
                </c:pt>
                <c:pt idx="3" formatCode="0.0">
                  <c:v>6</c:v>
                </c:pt>
                <c:pt idx="4" formatCode="0.0">
                  <c:v>5.5</c:v>
                </c:pt>
                <c:pt idx="5" formatCode="0.0">
                  <c:v>5</c:v>
                </c:pt>
                <c:pt idx="6" formatCode="0.0">
                  <c:v>5.7</c:v>
                </c:pt>
                <c:pt idx="7" formatCode="0.0">
                  <c:v>4.5999999999999996</c:v>
                </c:pt>
                <c:pt idx="8" formatCode="0.0">
                  <c:v>10</c:v>
                </c:pt>
                <c:pt idx="9" formatCode="0.0">
                  <c:v>2</c:v>
                </c:pt>
                <c:pt idx="10" formatCode="0.0">
                  <c:v>2.6</c:v>
                </c:pt>
                <c:pt idx="11" formatCode="0.0">
                  <c:v>2.4</c:v>
                </c:pt>
                <c:pt idx="12" formatCode="0.0">
                  <c:v>2.4</c:v>
                </c:pt>
                <c:pt idx="13" formatCode="0.0">
                  <c:v>2</c:v>
                </c:pt>
                <c:pt idx="15" formatCode="0.0">
                  <c:v>7.1</c:v>
                </c:pt>
                <c:pt idx="17" formatCode="0.0">
                  <c:v>2.4</c:v>
                </c:pt>
              </c:numCache>
            </c:numRef>
          </c:yVal>
        </c:ser>
        <c:ser>
          <c:idx val="2"/>
          <c:order val="2"/>
          <c:tx>
            <c:strRef>
              <c:f>'Fluid (original units) sorted'!$A$233</c:f>
              <c:strCache>
                <c:ptCount val="1"/>
                <c:pt idx="0">
                  <c:v>Lake City Hot Springs</c:v>
                </c:pt>
              </c:strCache>
            </c:strRef>
          </c:tx>
          <c:spPr>
            <a:ln w="28575">
              <a:noFill/>
            </a:ln>
          </c:spPr>
          <c:xVal>
            <c:numRef>
              <c:f>'Fluid (original units) sorted'!$AB$234:$AB$269</c:f>
              <c:numCache>
                <c:formatCode>General</c:formatCode>
                <c:ptCount val="36"/>
                <c:pt idx="7" formatCode="0.00">
                  <c:v>248.73239554826856</c:v>
                </c:pt>
                <c:pt idx="9">
                  <c:v>185</c:v>
                </c:pt>
                <c:pt idx="11">
                  <c:v>112</c:v>
                </c:pt>
                <c:pt idx="12">
                  <c:v>203</c:v>
                </c:pt>
                <c:pt idx="14" formatCode="0">
                  <c:v>111</c:v>
                </c:pt>
                <c:pt idx="15">
                  <c:v>199</c:v>
                </c:pt>
                <c:pt idx="16" formatCode="0">
                  <c:v>201</c:v>
                </c:pt>
                <c:pt idx="23">
                  <c:v>278</c:v>
                </c:pt>
                <c:pt idx="24">
                  <c:v>221</c:v>
                </c:pt>
                <c:pt idx="25">
                  <c:v>145</c:v>
                </c:pt>
                <c:pt idx="27">
                  <c:v>207</c:v>
                </c:pt>
                <c:pt idx="28">
                  <c:v>124</c:v>
                </c:pt>
                <c:pt idx="29">
                  <c:v>222</c:v>
                </c:pt>
                <c:pt idx="30">
                  <c:v>156</c:v>
                </c:pt>
              </c:numCache>
            </c:numRef>
          </c:xVal>
          <c:yVal>
            <c:numRef>
              <c:f>'Fluid (original units) sorted'!$V$234:$V$269</c:f>
              <c:numCache>
                <c:formatCode>0.0</c:formatCode>
                <c:ptCount val="36"/>
                <c:pt idx="7">
                  <c:v>30</c:v>
                </c:pt>
                <c:pt idx="9" formatCode="General">
                  <c:v>26</c:v>
                </c:pt>
                <c:pt idx="11" formatCode="General">
                  <c:v>7.7</c:v>
                </c:pt>
                <c:pt idx="12" formatCode="General">
                  <c:v>16.7</c:v>
                </c:pt>
                <c:pt idx="14" formatCode="0">
                  <c:v>21</c:v>
                </c:pt>
                <c:pt idx="15" formatCode="General">
                  <c:v>18.8</c:v>
                </c:pt>
                <c:pt idx="16" formatCode="0">
                  <c:v>31</c:v>
                </c:pt>
                <c:pt idx="23" formatCode="General">
                  <c:v>28.1</c:v>
                </c:pt>
                <c:pt idx="24" formatCode="General">
                  <c:v>20.7</c:v>
                </c:pt>
                <c:pt idx="25" formatCode="General">
                  <c:v>7.27</c:v>
                </c:pt>
                <c:pt idx="27" formatCode="General">
                  <c:v>15.4</c:v>
                </c:pt>
                <c:pt idx="28" formatCode="General">
                  <c:v>11</c:v>
                </c:pt>
                <c:pt idx="29" formatCode="General">
                  <c:v>25.9</c:v>
                </c:pt>
                <c:pt idx="30" formatCode="General">
                  <c:v>17</c:v>
                </c:pt>
              </c:numCache>
            </c:numRef>
          </c:yVal>
        </c:ser>
        <c:ser>
          <c:idx val="3"/>
          <c:order val="3"/>
          <c:tx>
            <c:strRef>
              <c:f>'Fluid (original units) sorted'!$A$368</c:f>
              <c:strCache>
                <c:ptCount val="1"/>
                <c:pt idx="0">
                  <c:v>East Side Hot Springs</c:v>
                </c:pt>
              </c:strCache>
            </c:strRef>
          </c:tx>
          <c:spPr>
            <a:ln w="28575">
              <a:noFill/>
            </a:ln>
          </c:spPr>
          <c:xVal>
            <c:numRef>
              <c:f>'Fluid (original units) sorted'!$AB$369:$AB$410</c:f>
              <c:numCache>
                <c:formatCode>0.00</c:formatCode>
                <c:ptCount val="42"/>
                <c:pt idx="0">
                  <c:v>81.691522067323504</c:v>
                </c:pt>
                <c:pt idx="1">
                  <c:v>81.691522067323504</c:v>
                </c:pt>
                <c:pt idx="2" formatCode="0.0">
                  <c:v>90.2</c:v>
                </c:pt>
                <c:pt idx="5" formatCode="General">
                  <c:v>84</c:v>
                </c:pt>
                <c:pt idx="9">
                  <c:v>171.91797927600916</c:v>
                </c:pt>
                <c:pt idx="10">
                  <c:v>171.91797927600916</c:v>
                </c:pt>
                <c:pt idx="12">
                  <c:v>174.35653217354121</c:v>
                </c:pt>
                <c:pt idx="13" formatCode="0">
                  <c:v>182</c:v>
                </c:pt>
                <c:pt idx="15" formatCode="General">
                  <c:v>92.2</c:v>
                </c:pt>
                <c:pt idx="16">
                  <c:v>62.183098887067139</c:v>
                </c:pt>
                <c:pt idx="18">
                  <c:v>67.060204682131229</c:v>
                </c:pt>
                <c:pt idx="19" formatCode="General">
                  <c:v>63</c:v>
                </c:pt>
                <c:pt idx="21" formatCode="0">
                  <c:v>74</c:v>
                </c:pt>
                <c:pt idx="22">
                  <c:v>54.867440194471008</c:v>
                </c:pt>
                <c:pt idx="24" formatCode="0">
                  <c:v>60.1</c:v>
                </c:pt>
                <c:pt idx="26" formatCode="0">
                  <c:v>73</c:v>
                </c:pt>
                <c:pt idx="28" formatCode="General">
                  <c:v>74.3</c:v>
                </c:pt>
                <c:pt idx="31" formatCode="0">
                  <c:v>69</c:v>
                </c:pt>
                <c:pt idx="32" formatCode="0">
                  <c:v>60</c:v>
                </c:pt>
                <c:pt idx="33" formatCode="General">
                  <c:v>57</c:v>
                </c:pt>
                <c:pt idx="35" formatCode="0">
                  <c:v>64</c:v>
                </c:pt>
                <c:pt idx="36">
                  <c:v>56.086716643237025</c:v>
                </c:pt>
                <c:pt idx="37">
                  <c:v>54.867440194471008</c:v>
                </c:pt>
                <c:pt idx="38">
                  <c:v>54.867440194471008</c:v>
                </c:pt>
                <c:pt idx="39">
                  <c:v>76.814416272259407</c:v>
                </c:pt>
                <c:pt idx="40">
                  <c:v>64.62165178459918</c:v>
                </c:pt>
                <c:pt idx="41">
                  <c:v>60.963822438301122</c:v>
                </c:pt>
              </c:numCache>
            </c:numRef>
          </c:xVal>
          <c:yVal>
            <c:numRef>
              <c:f>'Fluid (original units) sorted'!$V$369:$V$410</c:f>
              <c:numCache>
                <c:formatCode>0.0</c:formatCode>
                <c:ptCount val="42"/>
                <c:pt idx="0">
                  <c:v>27</c:v>
                </c:pt>
                <c:pt idx="1">
                  <c:v>28</c:v>
                </c:pt>
                <c:pt idx="2" formatCode="0">
                  <c:v>27</c:v>
                </c:pt>
                <c:pt idx="5" formatCode="General">
                  <c:v>26</c:v>
                </c:pt>
                <c:pt idx="9">
                  <c:v>17</c:v>
                </c:pt>
                <c:pt idx="10">
                  <c:v>17</c:v>
                </c:pt>
                <c:pt idx="12">
                  <c:v>10</c:v>
                </c:pt>
                <c:pt idx="13" formatCode="0">
                  <c:v>15</c:v>
                </c:pt>
                <c:pt idx="15" formatCode="General">
                  <c:v>28.2</c:v>
                </c:pt>
                <c:pt idx="16">
                  <c:v>31</c:v>
                </c:pt>
                <c:pt idx="18">
                  <c:v>30</c:v>
                </c:pt>
                <c:pt idx="19" formatCode="General">
                  <c:v>28</c:v>
                </c:pt>
                <c:pt idx="21" formatCode="0">
                  <c:v>31</c:v>
                </c:pt>
                <c:pt idx="22">
                  <c:v>31</c:v>
                </c:pt>
                <c:pt idx="24" formatCode="0">
                  <c:v>17</c:v>
                </c:pt>
                <c:pt idx="26" formatCode="0">
                  <c:v>18</c:v>
                </c:pt>
                <c:pt idx="28" formatCode="General">
                  <c:v>17.5</c:v>
                </c:pt>
                <c:pt idx="31" formatCode="0">
                  <c:v>17</c:v>
                </c:pt>
                <c:pt idx="32" formatCode="0">
                  <c:v>15</c:v>
                </c:pt>
                <c:pt idx="33" formatCode="General">
                  <c:v>16</c:v>
                </c:pt>
                <c:pt idx="35" formatCode="0">
                  <c:v>25</c:v>
                </c:pt>
                <c:pt idx="36">
                  <c:v>17</c:v>
                </c:pt>
                <c:pt idx="37">
                  <c:v>17</c:v>
                </c:pt>
                <c:pt idx="38">
                  <c:v>17</c:v>
                </c:pt>
                <c:pt idx="39">
                  <c:v>20</c:v>
                </c:pt>
                <c:pt idx="40">
                  <c:v>19</c:v>
                </c:pt>
                <c:pt idx="41">
                  <c:v>17</c:v>
                </c:pt>
              </c:numCache>
            </c:numRef>
          </c:yVal>
        </c:ser>
        <c:ser>
          <c:idx val="5"/>
          <c:order val="4"/>
          <c:tx>
            <c:strRef>
              <c:f>'Fluid (original units) sorted'!$D$414</c:f>
              <c:strCache>
                <c:ptCount val="1"/>
                <c:pt idx="0">
                  <c:v>Reconstructed Phipps-2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'Fluid (original units) sorted'!$AB$414</c:f>
              <c:numCache>
                <c:formatCode>0.00</c:formatCode>
                <c:ptCount val="1"/>
                <c:pt idx="0">
                  <c:v>201.30662656000001</c:v>
                </c:pt>
              </c:numCache>
            </c:numRef>
          </c:xVal>
          <c:yVal>
            <c:numRef>
              <c:f>'Fluid (original units) sorted'!$V$414</c:f>
              <c:numCache>
                <c:formatCode>0.00</c:formatCode>
                <c:ptCount val="1"/>
                <c:pt idx="0">
                  <c:v>6.6801335999999996</c:v>
                </c:pt>
              </c:numCache>
            </c:numRef>
          </c:yVal>
        </c:ser>
        <c:ser>
          <c:idx val="4"/>
          <c:order val="5"/>
          <c:tx>
            <c:strRef>
              <c:f>'Fluid (original units) sorted'!$A$337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'Fluid (original units) sorted'!$AB$337</c:f>
              <c:numCache>
                <c:formatCode>General</c:formatCode>
                <c:ptCount val="1"/>
              </c:numCache>
            </c:numRef>
          </c:xVal>
          <c:yVal>
            <c:numRef>
              <c:f>'Fluid (original units) sorted'!$V$337</c:f>
              <c:numCache>
                <c:formatCode>0.00</c:formatCode>
                <c:ptCount val="1"/>
              </c:numCache>
            </c:numRef>
          </c:yVal>
        </c:ser>
        <c:ser>
          <c:idx val="6"/>
          <c:order val="6"/>
          <c:tx>
            <c:strRef>
              <c:f>'Fluid (original units) sorted'!$I$340</c:f>
              <c:strCache>
                <c:ptCount val="1"/>
                <c:pt idx="0">
                  <c:v>Middle Alkali Lake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'Fluid (original units) sorted'!$AB$338:$AB$342</c:f>
              <c:numCache>
                <c:formatCode>0.000</c:formatCode>
                <c:ptCount val="5"/>
                <c:pt idx="0">
                  <c:v>365.78293462980673</c:v>
                </c:pt>
                <c:pt idx="1">
                  <c:v>707.18034028429292</c:v>
                </c:pt>
                <c:pt idx="2" formatCode="0.00">
                  <c:v>392.01550103401331</c:v>
                </c:pt>
                <c:pt idx="3" formatCode="General">
                  <c:v>2040</c:v>
                </c:pt>
                <c:pt idx="4" formatCode="General">
                  <c:v>1410</c:v>
                </c:pt>
              </c:numCache>
            </c:numRef>
          </c:xVal>
          <c:yVal>
            <c:numRef>
              <c:f>'Fluid (original units) sorted'!$V$338:$V$342</c:f>
              <c:numCache>
                <c:formatCode>0.000</c:formatCode>
                <c:ptCount val="5"/>
                <c:pt idx="0">
                  <c:v>4.3090007999999997</c:v>
                </c:pt>
                <c:pt idx="1">
                  <c:v>7.2480671999999986</c:v>
                </c:pt>
                <c:pt idx="2" formatCode="General">
                  <c:v>1.5</c:v>
                </c:pt>
                <c:pt idx="3" formatCode="0.0">
                  <c:v>17</c:v>
                </c:pt>
                <c:pt idx="4" formatCode="0.0">
                  <c:v>11</c:v>
                </c:pt>
              </c:numCache>
            </c:numRef>
          </c:yVal>
        </c:ser>
        <c:ser>
          <c:idx val="7"/>
          <c:order val="7"/>
          <c:tx>
            <c:strRef>
              <c:f>'Fluid (original units) sorted'!$A$361</c:f>
              <c:strCache>
                <c:ptCount val="1"/>
                <c:pt idx="0">
                  <c:v>SVF 8 Domestic water supply for hotel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7"/>
            <c:spPr>
              <a:ln>
                <a:solidFill>
                  <a:schemeClr val="tx1"/>
                </a:solidFill>
              </a:ln>
            </c:spPr>
          </c:marker>
          <c:xVal>
            <c:numRef>
              <c:f>'Fluid (original units) sorted'!$AB$361</c:f>
              <c:numCache>
                <c:formatCode>0</c:formatCode>
                <c:ptCount val="1"/>
                <c:pt idx="0">
                  <c:v>274</c:v>
                </c:pt>
              </c:numCache>
            </c:numRef>
          </c:xVal>
          <c:yVal>
            <c:numRef>
              <c:f>'Fluid (original units) sorted'!$V$361</c:f>
              <c:numCache>
                <c:formatCode>0.00</c:formatCode>
                <c:ptCount val="1"/>
                <c:pt idx="0">
                  <c:v>1.55</c:v>
                </c:pt>
              </c:numCache>
            </c:numRef>
          </c:yVal>
        </c:ser>
        <c:axId val="90396928"/>
        <c:axId val="90428160"/>
      </c:scatterChart>
      <c:valAx>
        <c:axId val="90396928"/>
        <c:scaling>
          <c:orientation val="minMax"/>
          <c:max val="900"/>
          <c:min val="0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HCO3</a:t>
                </a:r>
                <a:r>
                  <a:rPr lang="en-US" baseline="0"/>
                  <a:t> (mg/L)</a:t>
                </a:r>
                <a:endParaRPr lang="en-US"/>
              </a:p>
            </c:rich>
          </c:tx>
        </c:title>
        <c:numFmt formatCode="General" sourceLinked="1"/>
        <c:majorTickMark val="none"/>
        <c:minorTickMark val="in"/>
        <c:tickLblPos val="nextTo"/>
        <c:crossAx val="90428160"/>
        <c:crossesAt val="0"/>
        <c:crossBetween val="midCat"/>
      </c:valAx>
      <c:valAx>
        <c:axId val="90428160"/>
        <c:scaling>
          <c:orientation val="minMax"/>
          <c:max val="50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Ca</a:t>
                </a:r>
                <a:r>
                  <a:rPr lang="en-US" baseline="0"/>
                  <a:t> </a:t>
                </a:r>
                <a:r>
                  <a:rPr lang="en-US"/>
                  <a:t>(mg/L)</a:t>
                </a:r>
              </a:p>
            </c:rich>
          </c:tx>
        </c:title>
        <c:numFmt formatCode="@" sourceLinked="0"/>
        <c:majorTickMark val="in"/>
        <c:minorTickMark val="in"/>
        <c:tickLblPos val="nextTo"/>
        <c:crossAx val="90396928"/>
        <c:crosses val="autoZero"/>
        <c:crossBetween val="midCat"/>
      </c:valAx>
      <c:spPr>
        <a:noFill/>
      </c:spPr>
    </c:plotArea>
    <c:legend>
      <c:legendPos val="r"/>
      <c:legendEntry>
        <c:idx val="5"/>
        <c:delete val="1"/>
      </c:legendEntry>
      <c:layout>
        <c:manualLayout>
          <c:xMode val="edge"/>
          <c:yMode val="edge"/>
          <c:x val="0.68335962943840645"/>
          <c:y val="0.16632414698162729"/>
          <c:w val="0.31664041920153502"/>
          <c:h val="0.62559547244094571"/>
        </c:manualLayout>
      </c:layout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</c:chart>
  <c:spPr>
    <a:ln>
      <a:noFill/>
    </a:ln>
  </c:spPr>
  <c:txPr>
    <a:bodyPr/>
    <a:lstStyle/>
    <a:p>
      <a:pPr>
        <a:defRPr>
          <a:latin typeface="Times New Roman"/>
          <a:cs typeface="Times New Roman"/>
        </a:defRPr>
      </a:pPr>
      <a:endParaRPr lang="en-US"/>
    </a:p>
  </c:txPr>
  <c:printSettings>
    <c:headerFooter/>
    <c:pageMargins b="1" l="0.75000000000000111" r="0.75000000000000111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title>
      <c:tx>
        <c:rich>
          <a:bodyPr/>
          <a:lstStyle/>
          <a:p>
            <a:pPr>
              <a:defRPr/>
            </a:pPr>
            <a:r>
              <a:rPr lang="en-US"/>
              <a:t>Suprise Valley Hot Springs</a:t>
            </a:r>
          </a:p>
        </c:rich>
      </c:tx>
      <c:layout>
        <c:manualLayout>
          <c:xMode val="edge"/>
          <c:yMode val="edge"/>
          <c:x val="0.23107084973882988"/>
          <c:y val="2.521005067154021E-2"/>
        </c:manualLayout>
      </c:layout>
    </c:title>
    <c:plotArea>
      <c:layout>
        <c:manualLayout>
          <c:layoutTarget val="inner"/>
          <c:xMode val="edge"/>
          <c:yMode val="edge"/>
          <c:x val="0.10515012672008513"/>
          <c:y val="0.12773092340247025"/>
          <c:w val="0.55097634020444597"/>
          <c:h val="0.773873014078724"/>
        </c:manualLayout>
      </c:layout>
      <c:scatterChart>
        <c:scatterStyle val="lineMarker"/>
        <c:ser>
          <c:idx val="0"/>
          <c:order val="0"/>
          <c:tx>
            <c:strRef>
              <c:f>'Fluid (original units) sorted'!$A$176</c:f>
              <c:strCache>
                <c:ptCount val="1"/>
                <c:pt idx="0">
                  <c:v>Fort Bidwell Hot Springs</c:v>
                </c:pt>
              </c:strCache>
            </c:strRef>
          </c:tx>
          <c:spPr>
            <a:ln w="28575">
              <a:noFill/>
            </a:ln>
          </c:spPr>
          <c:xVal>
            <c:numRef>
              <c:f>'Fluid (original units) sorted'!$AB$177:$AB$188</c:f>
              <c:numCache>
                <c:formatCode>General</c:formatCode>
                <c:ptCount val="12"/>
                <c:pt idx="0">
                  <c:v>68</c:v>
                </c:pt>
                <c:pt idx="1">
                  <c:v>148</c:v>
                </c:pt>
                <c:pt idx="2">
                  <c:v>141</c:v>
                </c:pt>
                <c:pt idx="3">
                  <c:v>133</c:v>
                </c:pt>
                <c:pt idx="4">
                  <c:v>184</c:v>
                </c:pt>
                <c:pt idx="5">
                  <c:v>134</c:v>
                </c:pt>
                <c:pt idx="6" formatCode="0.00">
                  <c:v>129.24330356919836</c:v>
                </c:pt>
                <c:pt idx="8">
                  <c:v>135</c:v>
                </c:pt>
                <c:pt idx="9">
                  <c:v>133</c:v>
                </c:pt>
                <c:pt idx="10">
                  <c:v>114</c:v>
                </c:pt>
                <c:pt idx="11" formatCode="0.00">
                  <c:v>120.70836842783622</c:v>
                </c:pt>
              </c:numCache>
            </c:numRef>
          </c:xVal>
          <c:yVal>
            <c:numRef>
              <c:f>'Fluid (original units) sorted'!$V$177:$V$188</c:f>
              <c:numCache>
                <c:formatCode>General</c:formatCode>
                <c:ptCount val="12"/>
                <c:pt idx="0">
                  <c:v>21</c:v>
                </c:pt>
                <c:pt idx="1">
                  <c:v>5.82</c:v>
                </c:pt>
                <c:pt idx="2" formatCode="0.0">
                  <c:v>5</c:v>
                </c:pt>
                <c:pt idx="3" formatCode="0.0">
                  <c:v>7</c:v>
                </c:pt>
                <c:pt idx="4">
                  <c:v>14</c:v>
                </c:pt>
                <c:pt idx="5">
                  <c:v>9</c:v>
                </c:pt>
                <c:pt idx="6" formatCode="0.0">
                  <c:v>4</c:v>
                </c:pt>
                <c:pt idx="7">
                  <c:v>3.7</c:v>
                </c:pt>
                <c:pt idx="8">
                  <c:v>4.7</c:v>
                </c:pt>
                <c:pt idx="9">
                  <c:v>4.2</c:v>
                </c:pt>
                <c:pt idx="10" formatCode="0.0">
                  <c:v>4</c:v>
                </c:pt>
                <c:pt idx="11" formatCode="0.0">
                  <c:v>4</c:v>
                </c:pt>
              </c:numCache>
            </c:numRef>
          </c:yVal>
        </c:ser>
        <c:ser>
          <c:idx val="1"/>
          <c:order val="1"/>
          <c:tx>
            <c:strRef>
              <c:f>'Fluid (original units) sorted'!$A$126</c:f>
              <c:strCache>
                <c:ptCount val="1"/>
                <c:pt idx="0">
                  <c:v>Eagleville Hot Springs</c:v>
                </c:pt>
              </c:strCache>
            </c:strRef>
          </c:tx>
          <c:spPr>
            <a:ln w="28575">
              <a:noFill/>
            </a:ln>
          </c:spPr>
          <c:xVal>
            <c:numRef>
              <c:f>'Fluid (original units) sorted'!$AB$127:$AB$144</c:f>
              <c:numCache>
                <c:formatCode>General</c:formatCode>
                <c:ptCount val="18"/>
                <c:pt idx="0" formatCode="0">
                  <c:v>39</c:v>
                </c:pt>
                <c:pt idx="1">
                  <c:v>62</c:v>
                </c:pt>
                <c:pt idx="2" formatCode="0.00">
                  <c:v>62.183098887067139</c:v>
                </c:pt>
                <c:pt idx="3" formatCode="0.0">
                  <c:v>82.6</c:v>
                </c:pt>
                <c:pt idx="4" formatCode="0.00">
                  <c:v>78.033692721025432</c:v>
                </c:pt>
                <c:pt idx="5" formatCode="0.00">
                  <c:v>62.183098887067139</c:v>
                </c:pt>
                <c:pt idx="6" formatCode="0.00">
                  <c:v>68.279481130897253</c:v>
                </c:pt>
                <c:pt idx="7" formatCode="0.00">
                  <c:v>58.525269540769074</c:v>
                </c:pt>
                <c:pt idx="8" formatCode="0.00">
                  <c:v>107.29632749140997</c:v>
                </c:pt>
                <c:pt idx="9" formatCode="0.00">
                  <c:v>75.595139823493383</c:v>
                </c:pt>
                <c:pt idx="10" formatCode="0.00">
                  <c:v>85.349351413621562</c:v>
                </c:pt>
                <c:pt idx="11" formatCode="0.0">
                  <c:v>85.7</c:v>
                </c:pt>
                <c:pt idx="12" formatCode="0">
                  <c:v>86</c:v>
                </c:pt>
                <c:pt idx="13" formatCode="0.00">
                  <c:v>63.402375335833163</c:v>
                </c:pt>
                <c:pt idx="15" formatCode="0.00">
                  <c:v>71.937310477195325</c:v>
                </c:pt>
                <c:pt idx="16" formatCode="0.00">
                  <c:v>107.29632749140997</c:v>
                </c:pt>
                <c:pt idx="17" formatCode="0.00">
                  <c:v>71.937310477195325</c:v>
                </c:pt>
              </c:numCache>
            </c:numRef>
          </c:xVal>
          <c:yVal>
            <c:numRef>
              <c:f>'Fluid (original units) sorted'!$V$127:$V$144</c:f>
              <c:numCache>
                <c:formatCode>General</c:formatCode>
                <c:ptCount val="18"/>
                <c:pt idx="0" formatCode="0.0">
                  <c:v>5</c:v>
                </c:pt>
                <c:pt idx="1">
                  <c:v>5.0999999999999996</c:v>
                </c:pt>
                <c:pt idx="2" formatCode="0.0">
                  <c:v>5.4</c:v>
                </c:pt>
                <c:pt idx="3" formatCode="0.0">
                  <c:v>6</c:v>
                </c:pt>
                <c:pt idx="4" formatCode="0.0">
                  <c:v>5.5</c:v>
                </c:pt>
                <c:pt idx="5" formatCode="0.0">
                  <c:v>5</c:v>
                </c:pt>
                <c:pt idx="6" formatCode="0.0">
                  <c:v>5.7</c:v>
                </c:pt>
                <c:pt idx="7" formatCode="0.0">
                  <c:v>4.5999999999999996</c:v>
                </c:pt>
                <c:pt idx="8" formatCode="0.0">
                  <c:v>10</c:v>
                </c:pt>
                <c:pt idx="9" formatCode="0.0">
                  <c:v>2</c:v>
                </c:pt>
                <c:pt idx="10" formatCode="0.0">
                  <c:v>2.6</c:v>
                </c:pt>
                <c:pt idx="11" formatCode="0.0">
                  <c:v>2.4</c:v>
                </c:pt>
                <c:pt idx="12" formatCode="0.0">
                  <c:v>2.4</c:v>
                </c:pt>
                <c:pt idx="13" formatCode="0.0">
                  <c:v>2</c:v>
                </c:pt>
                <c:pt idx="15" formatCode="0.0">
                  <c:v>7.1</c:v>
                </c:pt>
                <c:pt idx="17" formatCode="0.0">
                  <c:v>2.4</c:v>
                </c:pt>
              </c:numCache>
            </c:numRef>
          </c:yVal>
        </c:ser>
        <c:ser>
          <c:idx val="2"/>
          <c:order val="2"/>
          <c:tx>
            <c:strRef>
              <c:f>'Fluid (original units) sorted'!$A$233</c:f>
              <c:strCache>
                <c:ptCount val="1"/>
                <c:pt idx="0">
                  <c:v>Lake City Hot Springs</c:v>
                </c:pt>
              </c:strCache>
            </c:strRef>
          </c:tx>
          <c:spPr>
            <a:ln w="28575">
              <a:noFill/>
            </a:ln>
          </c:spPr>
          <c:xVal>
            <c:numRef>
              <c:f>'Fluid (original units) sorted'!$AB$234:$AB$269</c:f>
              <c:numCache>
                <c:formatCode>General</c:formatCode>
                <c:ptCount val="36"/>
                <c:pt idx="7" formatCode="0.00">
                  <c:v>248.73239554826856</c:v>
                </c:pt>
                <c:pt idx="9">
                  <c:v>185</c:v>
                </c:pt>
                <c:pt idx="11">
                  <c:v>112</c:v>
                </c:pt>
                <c:pt idx="12">
                  <c:v>203</c:v>
                </c:pt>
                <c:pt idx="14" formatCode="0">
                  <c:v>111</c:v>
                </c:pt>
                <c:pt idx="15">
                  <c:v>199</c:v>
                </c:pt>
                <c:pt idx="16" formatCode="0">
                  <c:v>201</c:v>
                </c:pt>
                <c:pt idx="23">
                  <c:v>278</c:v>
                </c:pt>
                <c:pt idx="24">
                  <c:v>221</c:v>
                </c:pt>
                <c:pt idx="25">
                  <c:v>145</c:v>
                </c:pt>
                <c:pt idx="27">
                  <c:v>207</c:v>
                </c:pt>
                <c:pt idx="28">
                  <c:v>124</c:v>
                </c:pt>
                <c:pt idx="29">
                  <c:v>222</c:v>
                </c:pt>
                <c:pt idx="30">
                  <c:v>156</c:v>
                </c:pt>
              </c:numCache>
            </c:numRef>
          </c:xVal>
          <c:yVal>
            <c:numRef>
              <c:f>'Fluid (original units) sorted'!$V$234:$V$269</c:f>
              <c:numCache>
                <c:formatCode>0.0</c:formatCode>
                <c:ptCount val="36"/>
                <c:pt idx="7">
                  <c:v>30</c:v>
                </c:pt>
                <c:pt idx="9" formatCode="General">
                  <c:v>26</c:v>
                </c:pt>
                <c:pt idx="11" formatCode="General">
                  <c:v>7.7</c:v>
                </c:pt>
                <c:pt idx="12" formatCode="General">
                  <c:v>16.7</c:v>
                </c:pt>
                <c:pt idx="14" formatCode="0">
                  <c:v>21</c:v>
                </c:pt>
                <c:pt idx="15" formatCode="General">
                  <c:v>18.8</c:v>
                </c:pt>
                <c:pt idx="16" formatCode="0">
                  <c:v>31</c:v>
                </c:pt>
                <c:pt idx="23" formatCode="General">
                  <c:v>28.1</c:v>
                </c:pt>
                <c:pt idx="24" formatCode="General">
                  <c:v>20.7</c:v>
                </c:pt>
                <c:pt idx="25" formatCode="General">
                  <c:v>7.27</c:v>
                </c:pt>
                <c:pt idx="27" formatCode="General">
                  <c:v>15.4</c:v>
                </c:pt>
                <c:pt idx="28" formatCode="General">
                  <c:v>11</c:v>
                </c:pt>
                <c:pt idx="29" formatCode="General">
                  <c:v>25.9</c:v>
                </c:pt>
                <c:pt idx="30" formatCode="General">
                  <c:v>17</c:v>
                </c:pt>
              </c:numCache>
            </c:numRef>
          </c:yVal>
        </c:ser>
        <c:ser>
          <c:idx val="3"/>
          <c:order val="3"/>
          <c:tx>
            <c:strRef>
              <c:f>'Fluid (original units) sorted'!$A$368</c:f>
              <c:strCache>
                <c:ptCount val="1"/>
                <c:pt idx="0">
                  <c:v>East Side Hot Springs</c:v>
                </c:pt>
              </c:strCache>
            </c:strRef>
          </c:tx>
          <c:spPr>
            <a:ln w="28575">
              <a:noFill/>
            </a:ln>
          </c:spPr>
          <c:xVal>
            <c:numRef>
              <c:f>'Fluid (original units) sorted'!$AB$369:$AB$410</c:f>
              <c:numCache>
                <c:formatCode>0.00</c:formatCode>
                <c:ptCount val="42"/>
                <c:pt idx="0">
                  <c:v>81.691522067323504</c:v>
                </c:pt>
                <c:pt idx="1">
                  <c:v>81.691522067323504</c:v>
                </c:pt>
                <c:pt idx="2" formatCode="0.0">
                  <c:v>90.2</c:v>
                </c:pt>
                <c:pt idx="5" formatCode="General">
                  <c:v>84</c:v>
                </c:pt>
                <c:pt idx="9">
                  <c:v>171.91797927600916</c:v>
                </c:pt>
                <c:pt idx="10">
                  <c:v>171.91797927600916</c:v>
                </c:pt>
                <c:pt idx="12">
                  <c:v>174.35653217354121</c:v>
                </c:pt>
                <c:pt idx="13" formatCode="0">
                  <c:v>182</c:v>
                </c:pt>
                <c:pt idx="15" formatCode="General">
                  <c:v>92.2</c:v>
                </c:pt>
                <c:pt idx="16">
                  <c:v>62.183098887067139</c:v>
                </c:pt>
                <c:pt idx="18">
                  <c:v>67.060204682131229</c:v>
                </c:pt>
                <c:pt idx="19" formatCode="General">
                  <c:v>63</c:v>
                </c:pt>
                <c:pt idx="21" formatCode="0">
                  <c:v>74</c:v>
                </c:pt>
                <c:pt idx="22">
                  <c:v>54.867440194471008</c:v>
                </c:pt>
                <c:pt idx="24" formatCode="0">
                  <c:v>60.1</c:v>
                </c:pt>
                <c:pt idx="26" formatCode="0">
                  <c:v>73</c:v>
                </c:pt>
                <c:pt idx="28" formatCode="General">
                  <c:v>74.3</c:v>
                </c:pt>
                <c:pt idx="31" formatCode="0">
                  <c:v>69</c:v>
                </c:pt>
                <c:pt idx="32" formatCode="0">
                  <c:v>60</c:v>
                </c:pt>
                <c:pt idx="33" formatCode="General">
                  <c:v>57</c:v>
                </c:pt>
                <c:pt idx="35" formatCode="0">
                  <c:v>64</c:v>
                </c:pt>
                <c:pt idx="36">
                  <c:v>56.086716643237025</c:v>
                </c:pt>
                <c:pt idx="37">
                  <c:v>54.867440194471008</c:v>
                </c:pt>
                <c:pt idx="38">
                  <c:v>54.867440194471008</c:v>
                </c:pt>
                <c:pt idx="39">
                  <c:v>76.814416272259407</c:v>
                </c:pt>
                <c:pt idx="40">
                  <c:v>64.62165178459918</c:v>
                </c:pt>
                <c:pt idx="41">
                  <c:v>60.963822438301122</c:v>
                </c:pt>
              </c:numCache>
            </c:numRef>
          </c:xVal>
          <c:yVal>
            <c:numRef>
              <c:f>'Fluid (original units) sorted'!$V$369:$V$410</c:f>
              <c:numCache>
                <c:formatCode>0.0</c:formatCode>
                <c:ptCount val="42"/>
                <c:pt idx="0">
                  <c:v>27</c:v>
                </c:pt>
                <c:pt idx="1">
                  <c:v>28</c:v>
                </c:pt>
                <c:pt idx="2" formatCode="0">
                  <c:v>27</c:v>
                </c:pt>
                <c:pt idx="5" formatCode="General">
                  <c:v>26</c:v>
                </c:pt>
                <c:pt idx="9">
                  <c:v>17</c:v>
                </c:pt>
                <c:pt idx="10">
                  <c:v>17</c:v>
                </c:pt>
                <c:pt idx="12">
                  <c:v>10</c:v>
                </c:pt>
                <c:pt idx="13" formatCode="0">
                  <c:v>15</c:v>
                </c:pt>
                <c:pt idx="15" formatCode="General">
                  <c:v>28.2</c:v>
                </c:pt>
                <c:pt idx="16">
                  <c:v>31</c:v>
                </c:pt>
                <c:pt idx="18">
                  <c:v>30</c:v>
                </c:pt>
                <c:pt idx="19" formatCode="General">
                  <c:v>28</c:v>
                </c:pt>
                <c:pt idx="21" formatCode="0">
                  <c:v>31</c:v>
                </c:pt>
                <c:pt idx="22">
                  <c:v>31</c:v>
                </c:pt>
                <c:pt idx="24" formatCode="0">
                  <c:v>17</c:v>
                </c:pt>
                <c:pt idx="26" formatCode="0">
                  <c:v>18</c:v>
                </c:pt>
                <c:pt idx="28" formatCode="General">
                  <c:v>17.5</c:v>
                </c:pt>
                <c:pt idx="31" formatCode="0">
                  <c:v>17</c:v>
                </c:pt>
                <c:pt idx="32" formatCode="0">
                  <c:v>15</c:v>
                </c:pt>
                <c:pt idx="33" formatCode="General">
                  <c:v>16</c:v>
                </c:pt>
                <c:pt idx="35" formatCode="0">
                  <c:v>25</c:v>
                </c:pt>
                <c:pt idx="36">
                  <c:v>17</c:v>
                </c:pt>
                <c:pt idx="37">
                  <c:v>17</c:v>
                </c:pt>
                <c:pt idx="38">
                  <c:v>17</c:v>
                </c:pt>
                <c:pt idx="39">
                  <c:v>20</c:v>
                </c:pt>
                <c:pt idx="40">
                  <c:v>19</c:v>
                </c:pt>
                <c:pt idx="41">
                  <c:v>17</c:v>
                </c:pt>
              </c:numCache>
            </c:numRef>
          </c:yVal>
        </c:ser>
        <c:ser>
          <c:idx val="5"/>
          <c:order val="4"/>
          <c:tx>
            <c:strRef>
              <c:f>'Fluid (original units) sorted'!$D$414</c:f>
              <c:strCache>
                <c:ptCount val="1"/>
                <c:pt idx="0">
                  <c:v>Reconstructed Phipps-2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'Fluid (original units) sorted'!$AB$414</c:f>
              <c:numCache>
                <c:formatCode>0.00</c:formatCode>
                <c:ptCount val="1"/>
                <c:pt idx="0">
                  <c:v>201.30662656000001</c:v>
                </c:pt>
              </c:numCache>
            </c:numRef>
          </c:xVal>
          <c:yVal>
            <c:numRef>
              <c:f>'Fluid (original units) sorted'!$V$414</c:f>
              <c:numCache>
                <c:formatCode>0.00</c:formatCode>
                <c:ptCount val="1"/>
                <c:pt idx="0">
                  <c:v>6.6801335999999996</c:v>
                </c:pt>
              </c:numCache>
            </c:numRef>
          </c:yVal>
        </c:ser>
        <c:ser>
          <c:idx val="4"/>
          <c:order val="5"/>
          <c:tx>
            <c:strRef>
              <c:f>'Fluid (original units) sorted'!$A$337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'Fluid (original units) sorted'!$AB$337</c:f>
              <c:numCache>
                <c:formatCode>General</c:formatCode>
                <c:ptCount val="1"/>
              </c:numCache>
            </c:numRef>
          </c:xVal>
          <c:yVal>
            <c:numRef>
              <c:f>'Fluid (original units) sorted'!$V$337</c:f>
              <c:numCache>
                <c:formatCode>0.00</c:formatCode>
                <c:ptCount val="1"/>
              </c:numCache>
            </c:numRef>
          </c:yVal>
        </c:ser>
        <c:ser>
          <c:idx val="6"/>
          <c:order val="6"/>
          <c:tx>
            <c:strRef>
              <c:f>'Fluid (original units) sorted'!$I$340</c:f>
              <c:strCache>
                <c:ptCount val="1"/>
                <c:pt idx="0">
                  <c:v>Middle Alkali Lake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'Fluid (original units) sorted'!$AB$338:$AB$342</c:f>
              <c:numCache>
                <c:formatCode>0.000</c:formatCode>
                <c:ptCount val="5"/>
                <c:pt idx="0">
                  <c:v>365.78293462980673</c:v>
                </c:pt>
                <c:pt idx="1">
                  <c:v>707.18034028429292</c:v>
                </c:pt>
                <c:pt idx="2" formatCode="0.00">
                  <c:v>392.01550103401331</c:v>
                </c:pt>
                <c:pt idx="3" formatCode="General">
                  <c:v>2040</c:v>
                </c:pt>
                <c:pt idx="4" formatCode="General">
                  <c:v>1410</c:v>
                </c:pt>
              </c:numCache>
            </c:numRef>
          </c:xVal>
          <c:yVal>
            <c:numRef>
              <c:f>'Fluid (original units) sorted'!$V$338:$V$342</c:f>
              <c:numCache>
                <c:formatCode>0.000</c:formatCode>
                <c:ptCount val="5"/>
                <c:pt idx="0">
                  <c:v>4.3090007999999997</c:v>
                </c:pt>
                <c:pt idx="1">
                  <c:v>7.2480671999999986</c:v>
                </c:pt>
                <c:pt idx="2" formatCode="General">
                  <c:v>1.5</c:v>
                </c:pt>
                <c:pt idx="3" formatCode="0.0">
                  <c:v>17</c:v>
                </c:pt>
                <c:pt idx="4" formatCode="0.0">
                  <c:v>11</c:v>
                </c:pt>
              </c:numCache>
            </c:numRef>
          </c:yVal>
        </c:ser>
        <c:ser>
          <c:idx val="17"/>
          <c:order val="7"/>
          <c:tx>
            <c:strRef>
              <c:f>'Fluid (original units) sorted'!$A$343</c:f>
              <c:strCache>
                <c:ptCount val="1"/>
                <c:pt idx="0">
                  <c:v>Lower Alkali Lake (Livingstone, 1963)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'Fluid (original units) sorted'!$AB$343</c:f>
              <c:numCache>
                <c:formatCode>General</c:formatCode>
                <c:ptCount val="1"/>
                <c:pt idx="0">
                  <c:v>1200</c:v>
                </c:pt>
              </c:numCache>
            </c:numRef>
          </c:xVal>
          <c:yVal>
            <c:numRef>
              <c:f>'Fluid (original units) sorted'!$V$343</c:f>
              <c:numCache>
                <c:formatCode>0.0</c:formatCode>
                <c:ptCount val="1"/>
                <c:pt idx="0">
                  <c:v>6.9</c:v>
                </c:pt>
              </c:numCache>
            </c:numRef>
          </c:yVal>
        </c:ser>
        <c:ser>
          <c:idx val="7"/>
          <c:order val="8"/>
          <c:tx>
            <c:strRef>
              <c:f>'Fluid (original units) sorted'!$A$361</c:f>
              <c:strCache>
                <c:ptCount val="1"/>
                <c:pt idx="0">
                  <c:v>SVF 8 Domestic water supply for hotel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7"/>
            <c:spPr>
              <a:ln>
                <a:solidFill>
                  <a:schemeClr val="tx1"/>
                </a:solidFill>
              </a:ln>
            </c:spPr>
          </c:marker>
          <c:xVal>
            <c:numRef>
              <c:f>'Fluid (original units) sorted'!$AB$361</c:f>
              <c:numCache>
                <c:formatCode>0</c:formatCode>
                <c:ptCount val="1"/>
                <c:pt idx="0">
                  <c:v>274</c:v>
                </c:pt>
              </c:numCache>
            </c:numRef>
          </c:xVal>
          <c:yVal>
            <c:numRef>
              <c:f>'Fluid (original units) sorted'!$V$361</c:f>
              <c:numCache>
                <c:formatCode>0.00</c:formatCode>
                <c:ptCount val="1"/>
                <c:pt idx="0">
                  <c:v>1.55</c:v>
                </c:pt>
              </c:numCache>
            </c:numRef>
          </c:yVal>
        </c:ser>
        <c:axId val="90243456"/>
        <c:axId val="90496000"/>
      </c:scatterChart>
      <c:valAx>
        <c:axId val="90243456"/>
        <c:scaling>
          <c:orientation val="minMax"/>
          <c:max val="2200"/>
          <c:min val="0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HCO3</a:t>
                </a:r>
                <a:r>
                  <a:rPr lang="en-US" baseline="0"/>
                  <a:t> (mg/L)</a:t>
                </a:r>
                <a:endParaRPr lang="en-US"/>
              </a:p>
            </c:rich>
          </c:tx>
        </c:title>
        <c:numFmt formatCode="General" sourceLinked="1"/>
        <c:majorTickMark val="none"/>
        <c:minorTickMark val="in"/>
        <c:tickLblPos val="nextTo"/>
        <c:crossAx val="90496000"/>
        <c:crossesAt val="0"/>
        <c:crossBetween val="midCat"/>
      </c:valAx>
      <c:valAx>
        <c:axId val="90496000"/>
        <c:scaling>
          <c:orientation val="minMax"/>
          <c:max val="50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Ca</a:t>
                </a:r>
                <a:r>
                  <a:rPr lang="en-US" baseline="0"/>
                  <a:t> </a:t>
                </a:r>
                <a:r>
                  <a:rPr lang="en-US"/>
                  <a:t>(mg/L)</a:t>
                </a:r>
              </a:p>
            </c:rich>
          </c:tx>
        </c:title>
        <c:numFmt formatCode="@" sourceLinked="0"/>
        <c:majorTickMark val="in"/>
        <c:minorTickMark val="in"/>
        <c:tickLblPos val="nextTo"/>
        <c:crossAx val="90243456"/>
        <c:crosses val="autoZero"/>
        <c:crossBetween val="midCat"/>
      </c:valAx>
      <c:spPr>
        <a:noFill/>
      </c:spPr>
    </c:plotArea>
    <c:legend>
      <c:legendPos val="r"/>
      <c:legendEntry>
        <c:idx val="5"/>
        <c:delete val="1"/>
      </c:legendEntry>
      <c:layout>
        <c:manualLayout>
          <c:xMode val="edge"/>
          <c:yMode val="edge"/>
          <c:x val="0.68335955278030003"/>
          <c:y val="0.14771637734637563"/>
          <c:w val="0.31664041920153502"/>
          <c:h val="0.78707758863349264"/>
        </c:manualLayout>
      </c:layout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</c:chart>
  <c:spPr>
    <a:ln>
      <a:noFill/>
    </a:ln>
  </c:spPr>
  <c:txPr>
    <a:bodyPr/>
    <a:lstStyle/>
    <a:p>
      <a:pPr>
        <a:defRPr>
          <a:latin typeface="Times New Roman"/>
          <a:cs typeface="Times New Roman"/>
        </a:defRPr>
      </a:pPr>
      <a:endParaRPr lang="en-US"/>
    </a:p>
  </c:txPr>
  <c:printSettings>
    <c:headerFooter/>
    <c:pageMargins b="1" l="0.75000000000000111" r="0.750000000000001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title>
      <c:tx>
        <c:rich>
          <a:bodyPr/>
          <a:lstStyle/>
          <a:p>
            <a:pPr>
              <a:defRPr/>
            </a:pPr>
            <a:r>
              <a:rPr lang="en-US"/>
              <a:t>Suprise Valley Hot Springs</a:t>
            </a:r>
          </a:p>
        </c:rich>
      </c:tx>
      <c:layout>
        <c:manualLayout>
          <c:xMode val="edge"/>
          <c:yMode val="edge"/>
          <c:x val="0.23107084973882988"/>
          <c:y val="2.521005067154021E-2"/>
        </c:manualLayout>
      </c:layout>
    </c:title>
    <c:plotArea>
      <c:layout>
        <c:manualLayout>
          <c:layoutTarget val="inner"/>
          <c:xMode val="edge"/>
          <c:yMode val="edge"/>
          <c:x val="0.10515012672008507"/>
          <c:y val="0.12773092340247014"/>
          <c:w val="0.55097634020444597"/>
          <c:h val="0.77387301407872311"/>
        </c:manualLayout>
      </c:layout>
      <c:scatterChart>
        <c:scatterStyle val="lineMarker"/>
        <c:ser>
          <c:idx val="0"/>
          <c:order val="0"/>
          <c:tx>
            <c:strRef>
              <c:f>'Fluid (original units) sorted'!$A$176</c:f>
              <c:strCache>
                <c:ptCount val="1"/>
                <c:pt idx="0">
                  <c:v>Fort Bidwell Hot Springs</c:v>
                </c:pt>
              </c:strCache>
            </c:strRef>
          </c:tx>
          <c:spPr>
            <a:ln w="28575">
              <a:noFill/>
            </a:ln>
          </c:spPr>
          <c:xVal>
            <c:numRef>
              <c:f>'Fluid (original units) sorted'!$U$177:$U$188</c:f>
              <c:numCache>
                <c:formatCode>0.0</c:formatCode>
                <c:ptCount val="12"/>
                <c:pt idx="0">
                  <c:v>9</c:v>
                </c:pt>
                <c:pt idx="1">
                  <c:v>9.41</c:v>
                </c:pt>
                <c:pt idx="2" formatCode="0.00">
                  <c:v>10</c:v>
                </c:pt>
                <c:pt idx="3">
                  <c:v>6</c:v>
                </c:pt>
                <c:pt idx="4">
                  <c:v>8.5500000000000007</c:v>
                </c:pt>
                <c:pt idx="5">
                  <c:v>9</c:v>
                </c:pt>
                <c:pt idx="6">
                  <c:v>6.8</c:v>
                </c:pt>
                <c:pt idx="7">
                  <c:v>7.7</c:v>
                </c:pt>
                <c:pt idx="8" formatCode="0.00">
                  <c:v>7.2</c:v>
                </c:pt>
                <c:pt idx="9">
                  <c:v>9.5</c:v>
                </c:pt>
                <c:pt idx="10">
                  <c:v>7.5</c:v>
                </c:pt>
                <c:pt idx="11">
                  <c:v>7.5</c:v>
                </c:pt>
              </c:numCache>
            </c:numRef>
          </c:xVal>
          <c:yVal>
            <c:numRef>
              <c:f>'Fluid (original units) sorted'!$V$177:$V$188</c:f>
              <c:numCache>
                <c:formatCode>General</c:formatCode>
                <c:ptCount val="12"/>
                <c:pt idx="0">
                  <c:v>21</c:v>
                </c:pt>
                <c:pt idx="1">
                  <c:v>5.82</c:v>
                </c:pt>
                <c:pt idx="2" formatCode="0.0">
                  <c:v>5</c:v>
                </c:pt>
                <c:pt idx="3" formatCode="0.0">
                  <c:v>7</c:v>
                </c:pt>
                <c:pt idx="4">
                  <c:v>14</c:v>
                </c:pt>
                <c:pt idx="5">
                  <c:v>9</c:v>
                </c:pt>
                <c:pt idx="6" formatCode="0.0">
                  <c:v>4</c:v>
                </c:pt>
                <c:pt idx="7">
                  <c:v>3.7</c:v>
                </c:pt>
                <c:pt idx="8">
                  <c:v>4.7</c:v>
                </c:pt>
                <c:pt idx="9">
                  <c:v>4.2</c:v>
                </c:pt>
                <c:pt idx="10" formatCode="0.0">
                  <c:v>4</c:v>
                </c:pt>
                <c:pt idx="11" formatCode="0.0">
                  <c:v>4</c:v>
                </c:pt>
              </c:numCache>
            </c:numRef>
          </c:yVal>
        </c:ser>
        <c:ser>
          <c:idx val="1"/>
          <c:order val="1"/>
          <c:tx>
            <c:strRef>
              <c:f>'Fluid (original units) sorted'!$A$126</c:f>
              <c:strCache>
                <c:ptCount val="1"/>
                <c:pt idx="0">
                  <c:v>Eagleville Hot Springs</c:v>
                </c:pt>
              </c:strCache>
            </c:strRef>
          </c:tx>
          <c:spPr>
            <a:ln w="28575">
              <a:noFill/>
            </a:ln>
          </c:spPr>
          <c:xVal>
            <c:numRef>
              <c:f>'Fluid (original units) sorted'!$U$127:$U$144</c:f>
              <c:numCache>
                <c:formatCode>0.0</c:formatCode>
                <c:ptCount val="18"/>
                <c:pt idx="1">
                  <c:v>1.4</c:v>
                </c:pt>
                <c:pt idx="2">
                  <c:v>2</c:v>
                </c:pt>
                <c:pt idx="3" formatCode="0.00">
                  <c:v>1.43</c:v>
                </c:pt>
                <c:pt idx="4">
                  <c:v>2.2000000000000002</c:v>
                </c:pt>
                <c:pt idx="5">
                  <c:v>1.5</c:v>
                </c:pt>
                <c:pt idx="6">
                  <c:v>2.4</c:v>
                </c:pt>
                <c:pt idx="7">
                  <c:v>1.4</c:v>
                </c:pt>
                <c:pt idx="8">
                  <c:v>3</c:v>
                </c:pt>
                <c:pt idx="9">
                  <c:v>1.2</c:v>
                </c:pt>
                <c:pt idx="10">
                  <c:v>1.7</c:v>
                </c:pt>
                <c:pt idx="11" formatCode="0.00">
                  <c:v>1.1200000000000001</c:v>
                </c:pt>
                <c:pt idx="12">
                  <c:v>1.6</c:v>
                </c:pt>
                <c:pt idx="13">
                  <c:v>1.1000000000000001</c:v>
                </c:pt>
                <c:pt idx="15">
                  <c:v>1.8</c:v>
                </c:pt>
                <c:pt idx="17">
                  <c:v>1.6</c:v>
                </c:pt>
              </c:numCache>
            </c:numRef>
          </c:xVal>
          <c:yVal>
            <c:numRef>
              <c:f>'Fluid (original units) sorted'!$V$127:$V$144</c:f>
              <c:numCache>
                <c:formatCode>General</c:formatCode>
                <c:ptCount val="18"/>
                <c:pt idx="0" formatCode="0.0">
                  <c:v>5</c:v>
                </c:pt>
                <c:pt idx="1">
                  <c:v>5.0999999999999996</c:v>
                </c:pt>
                <c:pt idx="2" formatCode="0.0">
                  <c:v>5.4</c:v>
                </c:pt>
                <c:pt idx="3" formatCode="0.0">
                  <c:v>6</c:v>
                </c:pt>
                <c:pt idx="4" formatCode="0.0">
                  <c:v>5.5</c:v>
                </c:pt>
                <c:pt idx="5" formatCode="0.0">
                  <c:v>5</c:v>
                </c:pt>
                <c:pt idx="6" formatCode="0.0">
                  <c:v>5.7</c:v>
                </c:pt>
                <c:pt idx="7" formatCode="0.0">
                  <c:v>4.5999999999999996</c:v>
                </c:pt>
                <c:pt idx="8" formatCode="0.0">
                  <c:v>10</c:v>
                </c:pt>
                <c:pt idx="9" formatCode="0.0">
                  <c:v>2</c:v>
                </c:pt>
                <c:pt idx="10" formatCode="0.0">
                  <c:v>2.6</c:v>
                </c:pt>
                <c:pt idx="11" formatCode="0.0">
                  <c:v>2.4</c:v>
                </c:pt>
                <c:pt idx="12" formatCode="0.0">
                  <c:v>2.4</c:v>
                </c:pt>
                <c:pt idx="13" formatCode="0.0">
                  <c:v>2</c:v>
                </c:pt>
                <c:pt idx="15" formatCode="0.0">
                  <c:v>7.1</c:v>
                </c:pt>
                <c:pt idx="17" formatCode="0.0">
                  <c:v>2.4</c:v>
                </c:pt>
              </c:numCache>
            </c:numRef>
          </c:yVal>
        </c:ser>
        <c:ser>
          <c:idx val="2"/>
          <c:order val="2"/>
          <c:tx>
            <c:strRef>
              <c:f>'Fluid (original units) sorted'!$A$233</c:f>
              <c:strCache>
                <c:ptCount val="1"/>
                <c:pt idx="0">
                  <c:v>Lake City Hot Springs</c:v>
                </c:pt>
              </c:strCache>
            </c:strRef>
          </c:tx>
          <c:spPr>
            <a:ln w="28575">
              <a:noFill/>
            </a:ln>
          </c:spPr>
          <c:xVal>
            <c:numRef>
              <c:f>'Fluid (original units) sorted'!$U$234:$U$269</c:f>
              <c:numCache>
                <c:formatCode>0.0</c:formatCode>
                <c:ptCount val="36"/>
                <c:pt idx="7">
                  <c:v>14</c:v>
                </c:pt>
                <c:pt idx="9">
                  <c:v>16.5</c:v>
                </c:pt>
                <c:pt idx="11">
                  <c:v>15</c:v>
                </c:pt>
                <c:pt idx="12">
                  <c:v>16.899999999999999</c:v>
                </c:pt>
                <c:pt idx="14">
                  <c:v>16</c:v>
                </c:pt>
                <c:pt idx="15">
                  <c:v>17.8</c:v>
                </c:pt>
                <c:pt idx="16">
                  <c:v>18</c:v>
                </c:pt>
                <c:pt idx="23">
                  <c:v>14.3</c:v>
                </c:pt>
                <c:pt idx="24">
                  <c:v>19.5</c:v>
                </c:pt>
                <c:pt idx="25">
                  <c:v>11.8</c:v>
                </c:pt>
                <c:pt idx="27">
                  <c:v>22.2</c:v>
                </c:pt>
                <c:pt idx="28">
                  <c:v>16.3</c:v>
                </c:pt>
                <c:pt idx="29">
                  <c:v>15.9</c:v>
                </c:pt>
                <c:pt idx="30">
                  <c:v>17.899999999999999</c:v>
                </c:pt>
              </c:numCache>
            </c:numRef>
          </c:xVal>
          <c:yVal>
            <c:numRef>
              <c:f>'Fluid (original units) sorted'!$V$234:$V$269</c:f>
              <c:numCache>
                <c:formatCode>0.0</c:formatCode>
                <c:ptCount val="36"/>
                <c:pt idx="7">
                  <c:v>30</c:v>
                </c:pt>
                <c:pt idx="9" formatCode="General">
                  <c:v>26</c:v>
                </c:pt>
                <c:pt idx="11" formatCode="General">
                  <c:v>7.7</c:v>
                </c:pt>
                <c:pt idx="12" formatCode="General">
                  <c:v>16.7</c:v>
                </c:pt>
                <c:pt idx="14" formatCode="0">
                  <c:v>21</c:v>
                </c:pt>
                <c:pt idx="15" formatCode="General">
                  <c:v>18.8</c:v>
                </c:pt>
                <c:pt idx="16" formatCode="0">
                  <c:v>31</c:v>
                </c:pt>
                <c:pt idx="23" formatCode="General">
                  <c:v>28.1</c:v>
                </c:pt>
                <c:pt idx="24" formatCode="General">
                  <c:v>20.7</c:v>
                </c:pt>
                <c:pt idx="25" formatCode="General">
                  <c:v>7.27</c:v>
                </c:pt>
                <c:pt idx="27" formatCode="General">
                  <c:v>15.4</c:v>
                </c:pt>
                <c:pt idx="28" formatCode="General">
                  <c:v>11</c:v>
                </c:pt>
                <c:pt idx="29" formatCode="General">
                  <c:v>25.9</c:v>
                </c:pt>
                <c:pt idx="30" formatCode="General">
                  <c:v>17</c:v>
                </c:pt>
              </c:numCache>
            </c:numRef>
          </c:yVal>
        </c:ser>
        <c:ser>
          <c:idx val="3"/>
          <c:order val="3"/>
          <c:tx>
            <c:strRef>
              <c:f>'Fluid (original units) sorted'!$A$368</c:f>
              <c:strCache>
                <c:ptCount val="1"/>
                <c:pt idx="0">
                  <c:v>East Side Hot Springs</c:v>
                </c:pt>
              </c:strCache>
            </c:strRef>
          </c:tx>
          <c:spPr>
            <a:ln w="28575">
              <a:noFill/>
            </a:ln>
          </c:spPr>
          <c:xVal>
            <c:numRef>
              <c:f>'Fluid (original units) sorted'!$U$369:$U$410</c:f>
              <c:numCache>
                <c:formatCode>0.0</c:formatCode>
                <c:ptCount val="42"/>
                <c:pt idx="1">
                  <c:v>9.5</c:v>
                </c:pt>
                <c:pt idx="2">
                  <c:v>9</c:v>
                </c:pt>
                <c:pt idx="5">
                  <c:v>8.5</c:v>
                </c:pt>
                <c:pt idx="9">
                  <c:v>5.7</c:v>
                </c:pt>
                <c:pt idx="10">
                  <c:v>5.7</c:v>
                </c:pt>
                <c:pt idx="12">
                  <c:v>7</c:v>
                </c:pt>
                <c:pt idx="13">
                  <c:v>5.7</c:v>
                </c:pt>
                <c:pt idx="15">
                  <c:v>9.35</c:v>
                </c:pt>
                <c:pt idx="18">
                  <c:v>10</c:v>
                </c:pt>
                <c:pt idx="19">
                  <c:v>9</c:v>
                </c:pt>
                <c:pt idx="21">
                  <c:v>9.6999999999999993</c:v>
                </c:pt>
                <c:pt idx="22">
                  <c:v>10</c:v>
                </c:pt>
                <c:pt idx="24">
                  <c:v>6</c:v>
                </c:pt>
                <c:pt idx="26">
                  <c:v>6</c:v>
                </c:pt>
                <c:pt idx="28">
                  <c:v>5.96</c:v>
                </c:pt>
                <c:pt idx="31">
                  <c:v>6</c:v>
                </c:pt>
                <c:pt idx="32">
                  <c:v>6</c:v>
                </c:pt>
                <c:pt idx="33">
                  <c:v>5.5</c:v>
                </c:pt>
                <c:pt idx="35">
                  <c:v>5.2</c:v>
                </c:pt>
                <c:pt idx="36">
                  <c:v>5.9</c:v>
                </c:pt>
                <c:pt idx="38">
                  <c:v>5.8</c:v>
                </c:pt>
                <c:pt idx="39">
                  <c:v>6</c:v>
                </c:pt>
                <c:pt idx="40">
                  <c:v>5.6</c:v>
                </c:pt>
                <c:pt idx="41">
                  <c:v>5.8</c:v>
                </c:pt>
              </c:numCache>
            </c:numRef>
          </c:xVal>
          <c:yVal>
            <c:numRef>
              <c:f>'Fluid (original units) sorted'!$V$369:$V$410</c:f>
              <c:numCache>
                <c:formatCode>0.0</c:formatCode>
                <c:ptCount val="42"/>
                <c:pt idx="0">
                  <c:v>27</c:v>
                </c:pt>
                <c:pt idx="1">
                  <c:v>28</c:v>
                </c:pt>
                <c:pt idx="2" formatCode="0">
                  <c:v>27</c:v>
                </c:pt>
                <c:pt idx="5" formatCode="General">
                  <c:v>26</c:v>
                </c:pt>
                <c:pt idx="9">
                  <c:v>17</c:v>
                </c:pt>
                <c:pt idx="10">
                  <c:v>17</c:v>
                </c:pt>
                <c:pt idx="12">
                  <c:v>10</c:v>
                </c:pt>
                <c:pt idx="13" formatCode="0">
                  <c:v>15</c:v>
                </c:pt>
                <c:pt idx="15" formatCode="General">
                  <c:v>28.2</c:v>
                </c:pt>
                <c:pt idx="16">
                  <c:v>31</c:v>
                </c:pt>
                <c:pt idx="18">
                  <c:v>30</c:v>
                </c:pt>
                <c:pt idx="19" formatCode="General">
                  <c:v>28</c:v>
                </c:pt>
                <c:pt idx="21" formatCode="0">
                  <c:v>31</c:v>
                </c:pt>
                <c:pt idx="22">
                  <c:v>31</c:v>
                </c:pt>
                <c:pt idx="24" formatCode="0">
                  <c:v>17</c:v>
                </c:pt>
                <c:pt idx="26" formatCode="0">
                  <c:v>18</c:v>
                </c:pt>
                <c:pt idx="28" formatCode="General">
                  <c:v>17.5</c:v>
                </c:pt>
                <c:pt idx="31" formatCode="0">
                  <c:v>17</c:v>
                </c:pt>
                <c:pt idx="32" formatCode="0">
                  <c:v>15</c:v>
                </c:pt>
                <c:pt idx="33" formatCode="General">
                  <c:v>16</c:v>
                </c:pt>
                <c:pt idx="35" formatCode="0">
                  <c:v>25</c:v>
                </c:pt>
                <c:pt idx="36">
                  <c:v>17</c:v>
                </c:pt>
                <c:pt idx="37">
                  <c:v>17</c:v>
                </c:pt>
                <c:pt idx="38">
                  <c:v>17</c:v>
                </c:pt>
                <c:pt idx="39">
                  <c:v>20</c:v>
                </c:pt>
                <c:pt idx="40">
                  <c:v>19</c:v>
                </c:pt>
                <c:pt idx="41">
                  <c:v>17</c:v>
                </c:pt>
              </c:numCache>
            </c:numRef>
          </c:yVal>
        </c:ser>
        <c:ser>
          <c:idx val="5"/>
          <c:order val="4"/>
          <c:tx>
            <c:strRef>
              <c:f>'Fluid (original units) sorted'!$D$414</c:f>
              <c:strCache>
                <c:ptCount val="1"/>
                <c:pt idx="0">
                  <c:v>Reconstructed Phipps-2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'Fluid (original units) sorted'!$U$414</c:f>
              <c:numCache>
                <c:formatCode>0.00</c:formatCode>
                <c:ptCount val="1"/>
                <c:pt idx="0">
                  <c:v>31.445198758000004</c:v>
                </c:pt>
              </c:numCache>
            </c:numRef>
          </c:xVal>
          <c:yVal>
            <c:numRef>
              <c:f>'Fluid (original units) sorted'!$V$414</c:f>
              <c:numCache>
                <c:formatCode>0.00</c:formatCode>
                <c:ptCount val="1"/>
                <c:pt idx="0">
                  <c:v>6.6801335999999996</c:v>
                </c:pt>
              </c:numCache>
            </c:numRef>
          </c:yVal>
        </c:ser>
        <c:ser>
          <c:idx val="4"/>
          <c:order val="5"/>
          <c:tx>
            <c:strRef>
              <c:f>'Fluid (original units) sorted'!$A$337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'Fluid (original units) sorted'!$U$337</c:f>
              <c:numCache>
                <c:formatCode>0.00</c:formatCode>
                <c:ptCount val="1"/>
              </c:numCache>
            </c:numRef>
          </c:xVal>
          <c:yVal>
            <c:numRef>
              <c:f>'Fluid (original units) sorted'!$V$337</c:f>
              <c:numCache>
                <c:formatCode>0.00</c:formatCode>
                <c:ptCount val="1"/>
              </c:numCache>
            </c:numRef>
          </c:yVal>
        </c:ser>
        <c:ser>
          <c:idx val="6"/>
          <c:order val="6"/>
          <c:tx>
            <c:strRef>
              <c:f>'Fluid (original units) sorted'!$I$340</c:f>
              <c:strCache>
                <c:ptCount val="1"/>
                <c:pt idx="0">
                  <c:v>Middle Alkali Lake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'Fluid (original units) sorted'!$U$338:$U$342</c:f>
              <c:numCache>
                <c:formatCode>0.000</c:formatCode>
                <c:ptCount val="5"/>
                <c:pt idx="0">
                  <c:v>1.0900606039999998</c:v>
                </c:pt>
                <c:pt idx="1">
                  <c:v>6.2498632550000002</c:v>
                </c:pt>
                <c:pt idx="2" formatCode="0.0">
                  <c:v>2</c:v>
                </c:pt>
                <c:pt idx="3" formatCode="0.0">
                  <c:v>7.5</c:v>
                </c:pt>
                <c:pt idx="4" formatCode="0.0">
                  <c:v>11</c:v>
                </c:pt>
              </c:numCache>
            </c:numRef>
          </c:xVal>
          <c:yVal>
            <c:numRef>
              <c:f>'Fluid (original units) sorted'!$V$338:$V$342</c:f>
              <c:numCache>
                <c:formatCode>0.000</c:formatCode>
                <c:ptCount val="5"/>
                <c:pt idx="0">
                  <c:v>4.3090007999999997</c:v>
                </c:pt>
                <c:pt idx="1">
                  <c:v>7.2480671999999986</c:v>
                </c:pt>
                <c:pt idx="2" formatCode="General">
                  <c:v>1.5</c:v>
                </c:pt>
                <c:pt idx="3" formatCode="0.0">
                  <c:v>17</c:v>
                </c:pt>
                <c:pt idx="4" formatCode="0.0">
                  <c:v>11</c:v>
                </c:pt>
              </c:numCache>
            </c:numRef>
          </c:yVal>
        </c:ser>
        <c:ser>
          <c:idx val="7"/>
          <c:order val="7"/>
          <c:tx>
            <c:strRef>
              <c:f>'Fluid (original units) sorted'!$A$361</c:f>
              <c:strCache>
                <c:ptCount val="1"/>
                <c:pt idx="0">
                  <c:v>SVF 8 Domestic water supply for hotel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7"/>
            <c:spPr>
              <a:ln>
                <a:solidFill>
                  <a:schemeClr val="tx1"/>
                </a:solidFill>
              </a:ln>
            </c:spPr>
          </c:marker>
          <c:xVal>
            <c:numRef>
              <c:f>'Fluid (original units) sorted'!$U$361</c:f>
              <c:numCache>
                <c:formatCode>0.0</c:formatCode>
                <c:ptCount val="1"/>
                <c:pt idx="0">
                  <c:v>7.3</c:v>
                </c:pt>
              </c:numCache>
            </c:numRef>
          </c:xVal>
          <c:yVal>
            <c:numRef>
              <c:f>'Fluid (original units) sorted'!$V$361</c:f>
              <c:numCache>
                <c:formatCode>0.00</c:formatCode>
                <c:ptCount val="1"/>
                <c:pt idx="0">
                  <c:v>1.55</c:v>
                </c:pt>
              </c:numCache>
            </c:numRef>
          </c:yVal>
        </c:ser>
        <c:ser>
          <c:idx val="8"/>
          <c:order val="8"/>
          <c:tx>
            <c:strRef>
              <c:f>'Fluid (original units) sorted'!$I$343</c:f>
              <c:strCache>
                <c:ptCount val="1"/>
                <c:pt idx="0">
                  <c:v>Lower Alkali Lake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'Fluid (original units) sorted'!$U$343</c:f>
              <c:numCache>
                <c:formatCode>0.0</c:formatCode>
                <c:ptCount val="1"/>
                <c:pt idx="0">
                  <c:v>11</c:v>
                </c:pt>
              </c:numCache>
            </c:numRef>
          </c:xVal>
          <c:yVal>
            <c:numRef>
              <c:f>'Fluid (original units) sorted'!$V$343</c:f>
              <c:numCache>
                <c:formatCode>0.0</c:formatCode>
                <c:ptCount val="1"/>
                <c:pt idx="0">
                  <c:v>6.9</c:v>
                </c:pt>
              </c:numCache>
            </c:numRef>
          </c:yVal>
        </c:ser>
        <c:ser>
          <c:idx val="9"/>
          <c:order val="9"/>
          <c:tx>
            <c:strRef>
              <c:f>'Fluid (original units) sorted'!#REF!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'Fluid (original units) sorted'!#REF!</c:f>
            </c:numRef>
          </c:xVal>
          <c:yVal>
            <c:numRef>
              <c:f>'Fluid (original units) sorted'!#REF!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</c:ser>
        <c:ser>
          <c:idx val="10"/>
          <c:order val="10"/>
          <c:tx>
            <c:strRef>
              <c:f>'Fluid (original units) sorted'!#REF!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'Fluid (original units) sorted'!#REF!</c:f>
            </c:numRef>
          </c:xVal>
          <c:yVal>
            <c:numRef>
              <c:f>'Fluid (original units) sorted'!#REF!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</c:ser>
        <c:ser>
          <c:idx val="11"/>
          <c:order val="11"/>
          <c:tx>
            <c:strRef>
              <c:f>'Fluid (original units) sorted'!#REF!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3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'Fluid (original units) sorted'!#REF!</c:f>
            </c:numRef>
          </c:xVal>
          <c:yVal>
            <c:numRef>
              <c:f>'Fluid (original units) sorted'!#REF!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</c:ser>
        <c:ser>
          <c:idx val="12"/>
          <c:order val="12"/>
          <c:tx>
            <c:strRef>
              <c:f>'Fluid (original units) sorted'!#REF!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3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'Fluid (original units) sorted'!#REF!</c:f>
            </c:numRef>
          </c:xVal>
          <c:yVal>
            <c:numRef>
              <c:f>'Fluid (original units) sorted'!#REF!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</c:ser>
        <c:axId val="145222272"/>
        <c:axId val="145265792"/>
      </c:scatterChart>
      <c:valAx>
        <c:axId val="145222272"/>
        <c:scaling>
          <c:orientation val="minMax"/>
          <c:max val="40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baseline="0"/>
                  <a:t>K (mg/L)</a:t>
                </a:r>
                <a:endParaRPr lang="en-US"/>
              </a:p>
            </c:rich>
          </c:tx>
        </c:title>
        <c:numFmt formatCode="0.0" sourceLinked="1"/>
        <c:majorTickMark val="none"/>
        <c:minorTickMark val="in"/>
        <c:tickLblPos val="nextTo"/>
        <c:crossAx val="145265792"/>
        <c:crossesAt val="0"/>
        <c:crossBetween val="midCat"/>
      </c:valAx>
      <c:valAx>
        <c:axId val="145265792"/>
        <c:scaling>
          <c:orientation val="minMax"/>
          <c:max val="50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Ca</a:t>
                </a:r>
                <a:r>
                  <a:rPr lang="en-US" baseline="0"/>
                  <a:t> </a:t>
                </a:r>
                <a:r>
                  <a:rPr lang="en-US"/>
                  <a:t>(mg/L)</a:t>
                </a:r>
              </a:p>
            </c:rich>
          </c:tx>
        </c:title>
        <c:numFmt formatCode="@" sourceLinked="0"/>
        <c:majorTickMark val="in"/>
        <c:minorTickMark val="in"/>
        <c:tickLblPos val="nextTo"/>
        <c:crossAx val="145222272"/>
        <c:crosses val="autoZero"/>
        <c:crossBetween val="midCat"/>
      </c:valAx>
      <c:spPr>
        <a:noFill/>
      </c:spPr>
    </c:plotArea>
    <c:legend>
      <c:legendPos val="r"/>
      <c:layout>
        <c:manualLayout>
          <c:xMode val="edge"/>
          <c:yMode val="edge"/>
          <c:x val="0.68335958079846459"/>
          <c:y val="0.123287511654607"/>
          <c:w val="0.31664041920153502"/>
          <c:h val="0.81453890902093418"/>
        </c:manualLayout>
      </c:layout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</c:chart>
  <c:spPr>
    <a:ln>
      <a:noFill/>
    </a:ln>
  </c:spPr>
  <c:txPr>
    <a:bodyPr/>
    <a:lstStyle/>
    <a:p>
      <a:pPr>
        <a:defRPr>
          <a:latin typeface="Times New Roman"/>
          <a:cs typeface="Times New Roman"/>
        </a:defRPr>
      </a:pPr>
      <a:endParaRPr lang="en-US"/>
    </a:p>
  </c:txPr>
  <c:printSettings>
    <c:headerFooter/>
    <c:pageMargins b="1" l="0.75000000000000056" r="0.75000000000000056" t="1" header="0.5" footer="0.5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autoTitleDeleted val="1"/>
    <c:plotArea>
      <c:layout>
        <c:manualLayout>
          <c:layoutTarget val="inner"/>
          <c:xMode val="edge"/>
          <c:yMode val="edge"/>
          <c:x val="0.10515012672008513"/>
          <c:y val="0.12773092340247025"/>
          <c:w val="0.55097634020444597"/>
          <c:h val="0.773873014078724"/>
        </c:manualLayout>
      </c:layout>
      <c:scatterChart>
        <c:scatterStyle val="lineMarker"/>
        <c:ser>
          <c:idx val="4"/>
          <c:order val="0"/>
          <c:tx>
            <c:strRef>
              <c:f>'Fluid (original units) sorted'!$A$337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'Fluid (original units) sorted'!$AB$337</c:f>
              <c:numCache>
                <c:formatCode>General</c:formatCode>
                <c:ptCount val="1"/>
              </c:numCache>
            </c:numRef>
          </c:xVal>
          <c:yVal>
            <c:numRef>
              <c:f>'Fluid (original units) sorted'!$V$337</c:f>
              <c:numCache>
                <c:formatCode>0.00</c:formatCode>
                <c:ptCount val="1"/>
              </c:numCache>
            </c:numRef>
          </c:yVal>
        </c:ser>
        <c:ser>
          <c:idx val="6"/>
          <c:order val="1"/>
          <c:tx>
            <c:strRef>
              <c:f>'Fluid (original units) sorted'!$I$340</c:f>
              <c:strCache>
                <c:ptCount val="1"/>
                <c:pt idx="0">
                  <c:v>Middle Alkali Lake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'Fluid (original units) sorted'!$AB$338:$AB$342</c:f>
              <c:numCache>
                <c:formatCode>0.000</c:formatCode>
                <c:ptCount val="5"/>
                <c:pt idx="0">
                  <c:v>365.78293462980673</c:v>
                </c:pt>
                <c:pt idx="1">
                  <c:v>707.18034028429292</c:v>
                </c:pt>
                <c:pt idx="2" formatCode="0.00">
                  <c:v>392.01550103401331</c:v>
                </c:pt>
                <c:pt idx="3" formatCode="General">
                  <c:v>2040</c:v>
                </c:pt>
                <c:pt idx="4" formatCode="General">
                  <c:v>1410</c:v>
                </c:pt>
              </c:numCache>
            </c:numRef>
          </c:xVal>
          <c:yVal>
            <c:numRef>
              <c:f>'Fluid (original units) sorted'!$V$338:$V$342</c:f>
              <c:numCache>
                <c:formatCode>0.000</c:formatCode>
                <c:ptCount val="5"/>
                <c:pt idx="0">
                  <c:v>4.3090007999999997</c:v>
                </c:pt>
                <c:pt idx="1">
                  <c:v>7.2480671999999986</c:v>
                </c:pt>
                <c:pt idx="2" formatCode="General">
                  <c:v>1.5</c:v>
                </c:pt>
                <c:pt idx="3" formatCode="0.0">
                  <c:v>17</c:v>
                </c:pt>
                <c:pt idx="4" formatCode="0.0">
                  <c:v>11</c:v>
                </c:pt>
              </c:numCache>
            </c:numRef>
          </c:yVal>
        </c:ser>
        <c:ser>
          <c:idx val="17"/>
          <c:order val="2"/>
          <c:tx>
            <c:strRef>
              <c:f>'Fluid (original units) sorted'!$A$343</c:f>
              <c:strCache>
                <c:ptCount val="1"/>
                <c:pt idx="0">
                  <c:v>Lower Alkali Lake (Livingstone, 1963)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8"/>
            <c:spPr>
              <a:solidFill>
                <a:srgbClr val="3366FF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'Fluid (original units) sorted'!$AB$343</c:f>
              <c:numCache>
                <c:formatCode>General</c:formatCode>
                <c:ptCount val="1"/>
                <c:pt idx="0">
                  <c:v>1200</c:v>
                </c:pt>
              </c:numCache>
            </c:numRef>
          </c:xVal>
          <c:yVal>
            <c:numRef>
              <c:f>'Fluid (original units) sorted'!$V$343</c:f>
              <c:numCache>
                <c:formatCode>0.0</c:formatCode>
                <c:ptCount val="1"/>
                <c:pt idx="0">
                  <c:v>6.9</c:v>
                </c:pt>
              </c:numCache>
            </c:numRef>
          </c:yVal>
        </c:ser>
        <c:ser>
          <c:idx val="7"/>
          <c:order val="3"/>
          <c:tx>
            <c:strRef>
              <c:f>'Fluid (original units) sorted'!$A$361</c:f>
              <c:strCache>
                <c:ptCount val="1"/>
                <c:pt idx="0">
                  <c:v>SVF 8 Domestic water supply for hotel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6"/>
            <c:spPr>
              <a:ln w="28575">
                <a:solidFill>
                  <a:schemeClr val="tx1"/>
                </a:solidFill>
              </a:ln>
            </c:spPr>
          </c:marker>
          <c:xVal>
            <c:numRef>
              <c:f>'Fluid (original units) sorted'!$AB$361</c:f>
              <c:numCache>
                <c:formatCode>0</c:formatCode>
                <c:ptCount val="1"/>
                <c:pt idx="0">
                  <c:v>274</c:v>
                </c:pt>
              </c:numCache>
            </c:numRef>
          </c:xVal>
          <c:yVal>
            <c:numRef>
              <c:f>'Fluid (original units) sorted'!$V$361</c:f>
              <c:numCache>
                <c:formatCode>0.00</c:formatCode>
                <c:ptCount val="1"/>
                <c:pt idx="0">
                  <c:v>1.55</c:v>
                </c:pt>
              </c:numCache>
            </c:numRef>
          </c:yVal>
        </c:ser>
        <c:axId val="90278528"/>
        <c:axId val="90301568"/>
      </c:scatterChart>
      <c:valAx>
        <c:axId val="90278528"/>
        <c:scaling>
          <c:orientation val="minMax"/>
          <c:max val="2200"/>
          <c:min val="0"/>
        </c:scaling>
        <c:axPos val="b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HCO</a:t>
                </a:r>
                <a:r>
                  <a:rPr lang="en-US" sz="1400" baseline="-15000"/>
                  <a:t>3</a:t>
                </a:r>
                <a:r>
                  <a:rPr lang="en-US" sz="1400"/>
                  <a:t> (mg/L)</a:t>
                </a:r>
              </a:p>
            </c:rich>
          </c:tx>
        </c:title>
        <c:numFmt formatCode="General" sourceLinked="1"/>
        <c:majorTickMark val="none"/>
        <c:minorTickMark val="in"/>
        <c:tickLblPos val="nextTo"/>
        <c:crossAx val="90301568"/>
        <c:crossesAt val="0"/>
        <c:crossBetween val="midCat"/>
      </c:valAx>
      <c:valAx>
        <c:axId val="90301568"/>
        <c:scaling>
          <c:orientation val="minMax"/>
          <c:max val="50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Ca (mg/L)</a:t>
                </a:r>
              </a:p>
            </c:rich>
          </c:tx>
        </c:title>
        <c:numFmt formatCode="@" sourceLinked="0"/>
        <c:majorTickMark val="in"/>
        <c:minorTickMark val="in"/>
        <c:tickLblPos val="nextTo"/>
        <c:crossAx val="90278528"/>
        <c:crosses val="autoZero"/>
        <c:crossBetween val="midCat"/>
      </c:valAx>
      <c:spPr>
        <a:noFill/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68335958079846459"/>
          <c:y val="0.13196347031963501"/>
          <c:w val="0.31664041920153502"/>
          <c:h val="0.56358226148914659"/>
        </c:manualLayout>
      </c:layout>
    </c:legend>
    <c:plotVisOnly val="1"/>
    <c:dispBlanksAs val="gap"/>
  </c:chart>
  <c:spPr>
    <a:ln>
      <a:noFill/>
    </a:ln>
  </c:spPr>
  <c:txPr>
    <a:bodyPr/>
    <a:lstStyle/>
    <a:p>
      <a:pPr>
        <a:defRPr sz="1200">
          <a:latin typeface="Times New Roman"/>
          <a:cs typeface="Times New Roman"/>
        </a:defRPr>
      </a:pPr>
      <a:endParaRPr lang="en-US"/>
    </a:p>
  </c:txPr>
  <c:printSettings>
    <c:headerFooter/>
    <c:pageMargins b="1" l="0.75000000000000111" r="0.75000000000000111" t="1" header="0.5" footer="0.5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title>
      <c:tx>
        <c:rich>
          <a:bodyPr/>
          <a:lstStyle/>
          <a:p>
            <a:pPr>
              <a:defRPr/>
            </a:pPr>
            <a:r>
              <a:rPr lang="en-US"/>
              <a:t>Suprise Valley Hot Springs</a:t>
            </a:r>
          </a:p>
        </c:rich>
      </c:tx>
      <c:layout>
        <c:manualLayout>
          <c:xMode val="edge"/>
          <c:yMode val="edge"/>
          <c:x val="0.23107084973882988"/>
          <c:y val="2.521005067154021E-2"/>
        </c:manualLayout>
      </c:layout>
    </c:title>
    <c:plotArea>
      <c:layout>
        <c:manualLayout>
          <c:layoutTarget val="inner"/>
          <c:xMode val="edge"/>
          <c:yMode val="edge"/>
          <c:x val="0.1051501267200851"/>
          <c:y val="0.12773092340247019"/>
          <c:w val="0.55097634020444597"/>
          <c:h val="0.77387301407872355"/>
        </c:manualLayout>
      </c:layout>
      <c:scatterChart>
        <c:scatterStyle val="lineMarker"/>
        <c:ser>
          <c:idx val="0"/>
          <c:order val="0"/>
          <c:tx>
            <c:strRef>
              <c:f>'Fluid (original units) sorted'!$A$176</c:f>
              <c:strCache>
                <c:ptCount val="1"/>
                <c:pt idx="0">
                  <c:v>Fort Bidwell Hot Springs</c:v>
                </c:pt>
              </c:strCache>
            </c:strRef>
          </c:tx>
          <c:spPr>
            <a:ln w="28575">
              <a:noFill/>
            </a:ln>
          </c:spPr>
          <c:xVal>
            <c:numRef>
              <c:f>'Fluid (original units) sorted'!$T$177:$T$188</c:f>
              <c:numCache>
                <c:formatCode>General</c:formatCode>
                <c:ptCount val="12"/>
                <c:pt idx="0">
                  <c:v>108</c:v>
                </c:pt>
                <c:pt idx="1">
                  <c:v>94.5</c:v>
                </c:pt>
                <c:pt idx="2">
                  <c:v>110</c:v>
                </c:pt>
                <c:pt idx="3">
                  <c:v>66</c:v>
                </c:pt>
                <c:pt idx="4">
                  <c:v>326</c:v>
                </c:pt>
                <c:pt idx="5">
                  <c:v>94</c:v>
                </c:pt>
                <c:pt idx="6">
                  <c:v>78</c:v>
                </c:pt>
                <c:pt idx="7">
                  <c:v>78</c:v>
                </c:pt>
                <c:pt idx="8">
                  <c:v>80</c:v>
                </c:pt>
                <c:pt idx="9">
                  <c:v>110</c:v>
                </c:pt>
                <c:pt idx="10">
                  <c:v>62</c:v>
                </c:pt>
                <c:pt idx="11">
                  <c:v>62</c:v>
                </c:pt>
              </c:numCache>
            </c:numRef>
          </c:xVal>
          <c:yVal>
            <c:numRef>
              <c:f>'Fluid (original units) sorted'!$V$177:$V$188</c:f>
              <c:numCache>
                <c:formatCode>General</c:formatCode>
                <c:ptCount val="12"/>
                <c:pt idx="0">
                  <c:v>21</c:v>
                </c:pt>
                <c:pt idx="1">
                  <c:v>5.82</c:v>
                </c:pt>
                <c:pt idx="2" formatCode="0.0">
                  <c:v>5</c:v>
                </c:pt>
                <c:pt idx="3" formatCode="0.0">
                  <c:v>7</c:v>
                </c:pt>
                <c:pt idx="4">
                  <c:v>14</c:v>
                </c:pt>
                <c:pt idx="5">
                  <c:v>9</c:v>
                </c:pt>
                <c:pt idx="6" formatCode="0.0">
                  <c:v>4</c:v>
                </c:pt>
                <c:pt idx="7">
                  <c:v>3.7</c:v>
                </c:pt>
                <c:pt idx="8">
                  <c:v>4.7</c:v>
                </c:pt>
                <c:pt idx="9">
                  <c:v>4.2</c:v>
                </c:pt>
                <c:pt idx="10" formatCode="0.0">
                  <c:v>4</c:v>
                </c:pt>
                <c:pt idx="11" formatCode="0.0">
                  <c:v>4</c:v>
                </c:pt>
              </c:numCache>
            </c:numRef>
          </c:yVal>
        </c:ser>
        <c:ser>
          <c:idx val="1"/>
          <c:order val="1"/>
          <c:tx>
            <c:strRef>
              <c:f>'Fluid (original units) sorted'!$A$126</c:f>
              <c:strCache>
                <c:ptCount val="1"/>
                <c:pt idx="0">
                  <c:v>Eagleville Hot Springs</c:v>
                </c:pt>
              </c:strCache>
            </c:strRef>
          </c:tx>
          <c:spPr>
            <a:ln w="28575">
              <a:noFill/>
            </a:ln>
          </c:spPr>
          <c:xVal>
            <c:numRef>
              <c:f>'Fluid (original units) sorted'!$T$127:$T$144</c:f>
              <c:numCache>
                <c:formatCode>General</c:formatCode>
                <c:ptCount val="18"/>
                <c:pt idx="1">
                  <c:v>100</c:v>
                </c:pt>
                <c:pt idx="2">
                  <c:v>97</c:v>
                </c:pt>
                <c:pt idx="3" formatCode="0">
                  <c:v>98</c:v>
                </c:pt>
                <c:pt idx="4">
                  <c:v>88</c:v>
                </c:pt>
                <c:pt idx="5">
                  <c:v>90</c:v>
                </c:pt>
                <c:pt idx="6">
                  <c:v>95</c:v>
                </c:pt>
                <c:pt idx="7">
                  <c:v>96</c:v>
                </c:pt>
                <c:pt idx="8">
                  <c:v>34</c:v>
                </c:pt>
                <c:pt idx="9">
                  <c:v>58</c:v>
                </c:pt>
                <c:pt idx="10">
                  <c:v>59</c:v>
                </c:pt>
                <c:pt idx="11" formatCode="0">
                  <c:v>61.5</c:v>
                </c:pt>
                <c:pt idx="12" formatCode="0">
                  <c:v>62</c:v>
                </c:pt>
                <c:pt idx="13">
                  <c:v>64</c:v>
                </c:pt>
                <c:pt idx="15">
                  <c:v>50</c:v>
                </c:pt>
                <c:pt idx="16">
                  <c:v>41</c:v>
                </c:pt>
                <c:pt idx="17">
                  <c:v>62</c:v>
                </c:pt>
              </c:numCache>
            </c:numRef>
          </c:xVal>
          <c:yVal>
            <c:numRef>
              <c:f>'Fluid (original units) sorted'!$V$127:$V$144</c:f>
              <c:numCache>
                <c:formatCode>General</c:formatCode>
                <c:ptCount val="18"/>
                <c:pt idx="0" formatCode="0.0">
                  <c:v>5</c:v>
                </c:pt>
                <c:pt idx="1">
                  <c:v>5.0999999999999996</c:v>
                </c:pt>
                <c:pt idx="2" formatCode="0.0">
                  <c:v>5.4</c:v>
                </c:pt>
                <c:pt idx="3" formatCode="0.0">
                  <c:v>6</c:v>
                </c:pt>
                <c:pt idx="4" formatCode="0.0">
                  <c:v>5.5</c:v>
                </c:pt>
                <c:pt idx="5" formatCode="0.0">
                  <c:v>5</c:v>
                </c:pt>
                <c:pt idx="6" formatCode="0.0">
                  <c:v>5.7</c:v>
                </c:pt>
                <c:pt idx="7" formatCode="0.0">
                  <c:v>4.5999999999999996</c:v>
                </c:pt>
                <c:pt idx="8" formatCode="0.0">
                  <c:v>10</c:v>
                </c:pt>
                <c:pt idx="9" formatCode="0.0">
                  <c:v>2</c:v>
                </c:pt>
                <c:pt idx="10" formatCode="0.0">
                  <c:v>2.6</c:v>
                </c:pt>
                <c:pt idx="11" formatCode="0.0">
                  <c:v>2.4</c:v>
                </c:pt>
                <c:pt idx="12" formatCode="0.0">
                  <c:v>2.4</c:v>
                </c:pt>
                <c:pt idx="13" formatCode="0.0">
                  <c:v>2</c:v>
                </c:pt>
                <c:pt idx="15" formatCode="0.0">
                  <c:v>7.1</c:v>
                </c:pt>
                <c:pt idx="17" formatCode="0.0">
                  <c:v>2.4</c:v>
                </c:pt>
              </c:numCache>
            </c:numRef>
          </c:yVal>
        </c:ser>
        <c:ser>
          <c:idx val="2"/>
          <c:order val="2"/>
          <c:tx>
            <c:strRef>
              <c:f>'Fluid (original units) sorted'!$A$233</c:f>
              <c:strCache>
                <c:ptCount val="1"/>
                <c:pt idx="0">
                  <c:v>Lake City Hot Springs</c:v>
                </c:pt>
              </c:strCache>
            </c:strRef>
          </c:tx>
          <c:spPr>
            <a:ln w="28575">
              <a:noFill/>
            </a:ln>
          </c:spPr>
          <c:xVal>
            <c:numRef>
              <c:f>'Fluid (original units) sorted'!$T$234:$T$269</c:f>
              <c:numCache>
                <c:formatCode>General</c:formatCode>
                <c:ptCount val="36"/>
                <c:pt idx="7">
                  <c:v>290</c:v>
                </c:pt>
                <c:pt idx="9">
                  <c:v>335</c:v>
                </c:pt>
                <c:pt idx="11">
                  <c:v>320</c:v>
                </c:pt>
                <c:pt idx="12">
                  <c:v>322</c:v>
                </c:pt>
                <c:pt idx="14" formatCode="0">
                  <c:v>300</c:v>
                </c:pt>
                <c:pt idx="15">
                  <c:v>338</c:v>
                </c:pt>
                <c:pt idx="16" formatCode="0">
                  <c:v>374</c:v>
                </c:pt>
                <c:pt idx="23">
                  <c:v>310</c:v>
                </c:pt>
                <c:pt idx="24">
                  <c:v>334</c:v>
                </c:pt>
                <c:pt idx="25">
                  <c:v>344</c:v>
                </c:pt>
                <c:pt idx="27">
                  <c:v>308</c:v>
                </c:pt>
                <c:pt idx="28">
                  <c:v>343</c:v>
                </c:pt>
                <c:pt idx="29">
                  <c:v>255</c:v>
                </c:pt>
                <c:pt idx="30">
                  <c:v>313</c:v>
                </c:pt>
              </c:numCache>
            </c:numRef>
          </c:xVal>
          <c:yVal>
            <c:numRef>
              <c:f>'Fluid (original units) sorted'!$V$234:$V$269</c:f>
              <c:numCache>
                <c:formatCode>0.0</c:formatCode>
                <c:ptCount val="36"/>
                <c:pt idx="7">
                  <c:v>30</c:v>
                </c:pt>
                <c:pt idx="9" formatCode="General">
                  <c:v>26</c:v>
                </c:pt>
                <c:pt idx="11" formatCode="General">
                  <c:v>7.7</c:v>
                </c:pt>
                <c:pt idx="12" formatCode="General">
                  <c:v>16.7</c:v>
                </c:pt>
                <c:pt idx="14" formatCode="0">
                  <c:v>21</c:v>
                </c:pt>
                <c:pt idx="15" formatCode="General">
                  <c:v>18.8</c:v>
                </c:pt>
                <c:pt idx="16" formatCode="0">
                  <c:v>31</c:v>
                </c:pt>
                <c:pt idx="23" formatCode="General">
                  <c:v>28.1</c:v>
                </c:pt>
                <c:pt idx="24" formatCode="General">
                  <c:v>20.7</c:v>
                </c:pt>
                <c:pt idx="25" formatCode="General">
                  <c:v>7.27</c:v>
                </c:pt>
                <c:pt idx="27" formatCode="General">
                  <c:v>15.4</c:v>
                </c:pt>
                <c:pt idx="28" formatCode="General">
                  <c:v>11</c:v>
                </c:pt>
                <c:pt idx="29" formatCode="General">
                  <c:v>25.9</c:v>
                </c:pt>
                <c:pt idx="30" formatCode="General">
                  <c:v>17</c:v>
                </c:pt>
              </c:numCache>
            </c:numRef>
          </c:yVal>
        </c:ser>
        <c:ser>
          <c:idx val="3"/>
          <c:order val="3"/>
          <c:tx>
            <c:strRef>
              <c:f>'Fluid (original units) sorted'!$A$368</c:f>
              <c:strCache>
                <c:ptCount val="1"/>
                <c:pt idx="0">
                  <c:v>East Side Hot Springs</c:v>
                </c:pt>
              </c:strCache>
            </c:strRef>
          </c:tx>
          <c:spPr>
            <a:ln w="28575">
              <a:noFill/>
            </a:ln>
          </c:spPr>
          <c:xVal>
            <c:numRef>
              <c:f>'Fluid (original units) sorted'!$T$369:$T$410</c:f>
              <c:numCache>
                <c:formatCode>General</c:formatCode>
                <c:ptCount val="42"/>
                <c:pt idx="1">
                  <c:v>317</c:v>
                </c:pt>
                <c:pt idx="2" formatCode="0">
                  <c:v>343</c:v>
                </c:pt>
                <c:pt idx="5">
                  <c:v>330</c:v>
                </c:pt>
                <c:pt idx="9">
                  <c:v>370</c:v>
                </c:pt>
                <c:pt idx="10">
                  <c:v>370</c:v>
                </c:pt>
                <c:pt idx="12">
                  <c:v>374</c:v>
                </c:pt>
                <c:pt idx="13" formatCode="0">
                  <c:v>403</c:v>
                </c:pt>
                <c:pt idx="15">
                  <c:v>323</c:v>
                </c:pt>
                <c:pt idx="18">
                  <c:v>305</c:v>
                </c:pt>
                <c:pt idx="19">
                  <c:v>300</c:v>
                </c:pt>
                <c:pt idx="21" formatCode="0">
                  <c:v>342</c:v>
                </c:pt>
                <c:pt idx="22">
                  <c:v>313</c:v>
                </c:pt>
                <c:pt idx="24" formatCode="0">
                  <c:v>277</c:v>
                </c:pt>
                <c:pt idx="26" formatCode="0">
                  <c:v>285</c:v>
                </c:pt>
                <c:pt idx="28">
                  <c:v>260</c:v>
                </c:pt>
                <c:pt idx="31" formatCode="0">
                  <c:v>297</c:v>
                </c:pt>
                <c:pt idx="32" formatCode="0">
                  <c:v>285</c:v>
                </c:pt>
                <c:pt idx="33">
                  <c:v>280</c:v>
                </c:pt>
                <c:pt idx="35" formatCode="0">
                  <c:v>276</c:v>
                </c:pt>
                <c:pt idx="36">
                  <c:v>266</c:v>
                </c:pt>
                <c:pt idx="38">
                  <c:v>267</c:v>
                </c:pt>
                <c:pt idx="39">
                  <c:v>270</c:v>
                </c:pt>
                <c:pt idx="40">
                  <c:v>270</c:v>
                </c:pt>
                <c:pt idx="41">
                  <c:v>284</c:v>
                </c:pt>
              </c:numCache>
            </c:numRef>
          </c:xVal>
          <c:yVal>
            <c:numRef>
              <c:f>'Fluid (original units) sorted'!$V$369:$V$410</c:f>
              <c:numCache>
                <c:formatCode>0.0</c:formatCode>
                <c:ptCount val="42"/>
                <c:pt idx="0">
                  <c:v>27</c:v>
                </c:pt>
                <c:pt idx="1">
                  <c:v>28</c:v>
                </c:pt>
                <c:pt idx="2" formatCode="0">
                  <c:v>27</c:v>
                </c:pt>
                <c:pt idx="5" formatCode="General">
                  <c:v>26</c:v>
                </c:pt>
                <c:pt idx="9">
                  <c:v>17</c:v>
                </c:pt>
                <c:pt idx="10">
                  <c:v>17</c:v>
                </c:pt>
                <c:pt idx="12">
                  <c:v>10</c:v>
                </c:pt>
                <c:pt idx="13" formatCode="0">
                  <c:v>15</c:v>
                </c:pt>
                <c:pt idx="15" formatCode="General">
                  <c:v>28.2</c:v>
                </c:pt>
                <c:pt idx="16">
                  <c:v>31</c:v>
                </c:pt>
                <c:pt idx="18">
                  <c:v>30</c:v>
                </c:pt>
                <c:pt idx="19" formatCode="General">
                  <c:v>28</c:v>
                </c:pt>
                <c:pt idx="21" formatCode="0">
                  <c:v>31</c:v>
                </c:pt>
                <c:pt idx="22">
                  <c:v>31</c:v>
                </c:pt>
                <c:pt idx="24" formatCode="0">
                  <c:v>17</c:v>
                </c:pt>
                <c:pt idx="26" formatCode="0">
                  <c:v>18</c:v>
                </c:pt>
                <c:pt idx="28" formatCode="General">
                  <c:v>17.5</c:v>
                </c:pt>
                <c:pt idx="31" formatCode="0">
                  <c:v>17</c:v>
                </c:pt>
                <c:pt idx="32" formatCode="0">
                  <c:v>15</c:v>
                </c:pt>
                <c:pt idx="33" formatCode="General">
                  <c:v>16</c:v>
                </c:pt>
                <c:pt idx="35" formatCode="0">
                  <c:v>25</c:v>
                </c:pt>
                <c:pt idx="36">
                  <c:v>17</c:v>
                </c:pt>
                <c:pt idx="37">
                  <c:v>17</c:v>
                </c:pt>
                <c:pt idx="38">
                  <c:v>17</c:v>
                </c:pt>
                <c:pt idx="39">
                  <c:v>20</c:v>
                </c:pt>
                <c:pt idx="40">
                  <c:v>19</c:v>
                </c:pt>
                <c:pt idx="41">
                  <c:v>17</c:v>
                </c:pt>
              </c:numCache>
            </c:numRef>
          </c:yVal>
        </c:ser>
        <c:ser>
          <c:idx val="5"/>
          <c:order val="4"/>
          <c:tx>
            <c:strRef>
              <c:f>'Fluid (original units) sorted'!$D$414</c:f>
              <c:strCache>
                <c:ptCount val="1"/>
                <c:pt idx="0">
                  <c:v>Reconstructed Phipps-2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'Fluid (original units) sorted'!$T$414</c:f>
              <c:numCache>
                <c:formatCode>0.00</c:formatCode>
                <c:ptCount val="1"/>
                <c:pt idx="0">
                  <c:v>376.57243259999996</c:v>
                </c:pt>
              </c:numCache>
            </c:numRef>
          </c:xVal>
          <c:yVal>
            <c:numRef>
              <c:f>'Fluid (original units) sorted'!$V$414</c:f>
              <c:numCache>
                <c:formatCode>0.00</c:formatCode>
                <c:ptCount val="1"/>
                <c:pt idx="0">
                  <c:v>6.6801335999999996</c:v>
                </c:pt>
              </c:numCache>
            </c:numRef>
          </c:yVal>
        </c:ser>
        <c:ser>
          <c:idx val="4"/>
          <c:order val="5"/>
          <c:tx>
            <c:strRef>
              <c:f>'Fluid (original units) sorted'!$A$337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'Fluid (original units) sorted'!$T$337</c:f>
              <c:numCache>
                <c:formatCode>0.00</c:formatCode>
                <c:ptCount val="1"/>
              </c:numCache>
            </c:numRef>
          </c:xVal>
          <c:yVal>
            <c:numRef>
              <c:f>'Fluid (original units) sorted'!$V$337</c:f>
              <c:numCache>
                <c:formatCode>0.00</c:formatCode>
                <c:ptCount val="1"/>
              </c:numCache>
            </c:numRef>
          </c:yVal>
        </c:ser>
        <c:ser>
          <c:idx val="6"/>
          <c:order val="6"/>
          <c:tx>
            <c:strRef>
              <c:f>'Fluid (original units) sorted'!$I$340</c:f>
              <c:strCache>
                <c:ptCount val="1"/>
                <c:pt idx="0">
                  <c:v>Middle Alkali Lake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'Fluid (original units) sorted'!$T$338:$T$342</c:f>
              <c:numCache>
                <c:formatCode>0.000</c:formatCode>
                <c:ptCount val="5"/>
                <c:pt idx="0">
                  <c:v>637.50632210000003</c:v>
                </c:pt>
                <c:pt idx="1">
                  <c:v>5133.8455387000004</c:v>
                </c:pt>
                <c:pt idx="2" formatCode="General">
                  <c:v>340</c:v>
                </c:pt>
                <c:pt idx="3" formatCode="#,##0">
                  <c:v>3180</c:v>
                </c:pt>
                <c:pt idx="4" formatCode="General">
                  <c:v>4090</c:v>
                </c:pt>
              </c:numCache>
            </c:numRef>
          </c:xVal>
          <c:yVal>
            <c:numRef>
              <c:f>'Fluid (original units) sorted'!$V$338:$V$342</c:f>
              <c:numCache>
                <c:formatCode>0.000</c:formatCode>
                <c:ptCount val="5"/>
                <c:pt idx="0">
                  <c:v>4.3090007999999997</c:v>
                </c:pt>
                <c:pt idx="1">
                  <c:v>7.2480671999999986</c:v>
                </c:pt>
                <c:pt idx="2" formatCode="General">
                  <c:v>1.5</c:v>
                </c:pt>
                <c:pt idx="3" formatCode="0.0">
                  <c:v>17</c:v>
                </c:pt>
                <c:pt idx="4" formatCode="0.0">
                  <c:v>11</c:v>
                </c:pt>
              </c:numCache>
            </c:numRef>
          </c:yVal>
        </c:ser>
        <c:ser>
          <c:idx val="7"/>
          <c:order val="7"/>
          <c:tx>
            <c:strRef>
              <c:f>'Fluid (original units) sorted'!$A$361</c:f>
              <c:strCache>
                <c:ptCount val="1"/>
                <c:pt idx="0">
                  <c:v>SVF 8 Domestic water supply for hotel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7"/>
            <c:spPr>
              <a:ln>
                <a:solidFill>
                  <a:schemeClr val="tx1"/>
                </a:solidFill>
              </a:ln>
            </c:spPr>
          </c:marker>
          <c:xVal>
            <c:numRef>
              <c:f>'Fluid (original units) sorted'!$T$361</c:f>
              <c:numCache>
                <c:formatCode>0</c:formatCode>
                <c:ptCount val="1"/>
                <c:pt idx="0">
                  <c:v>750</c:v>
                </c:pt>
              </c:numCache>
            </c:numRef>
          </c:xVal>
          <c:yVal>
            <c:numRef>
              <c:f>'Fluid (original units) sorted'!$V$361</c:f>
              <c:numCache>
                <c:formatCode>0.00</c:formatCode>
                <c:ptCount val="1"/>
                <c:pt idx="0">
                  <c:v>1.55</c:v>
                </c:pt>
              </c:numCache>
            </c:numRef>
          </c:yVal>
        </c:ser>
        <c:ser>
          <c:idx val="8"/>
          <c:order val="8"/>
          <c:tx>
            <c:strRef>
              <c:f>'Fluid (original units) sorted'!$I$343</c:f>
              <c:strCache>
                <c:ptCount val="1"/>
                <c:pt idx="0">
                  <c:v>Lower Alkali Lake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'Fluid (original units) sorted'!$T$343</c:f>
              <c:numCache>
                <c:formatCode>General</c:formatCode>
                <c:ptCount val="1"/>
                <c:pt idx="0">
                  <c:v>1370</c:v>
                </c:pt>
              </c:numCache>
            </c:numRef>
          </c:xVal>
          <c:yVal>
            <c:numRef>
              <c:f>'Fluid (original units) sorted'!$V$343</c:f>
              <c:numCache>
                <c:formatCode>0.0</c:formatCode>
                <c:ptCount val="1"/>
                <c:pt idx="0">
                  <c:v>6.9</c:v>
                </c:pt>
              </c:numCache>
            </c:numRef>
          </c:yVal>
        </c:ser>
        <c:axId val="90584192"/>
        <c:axId val="90586112"/>
      </c:scatterChart>
      <c:valAx>
        <c:axId val="90584192"/>
        <c:scaling>
          <c:orientation val="minMax"/>
          <c:max val="900"/>
          <c:min val="0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baseline="0"/>
                  <a:t>Na (mg/L)</a:t>
                </a:r>
                <a:endParaRPr lang="en-US"/>
              </a:p>
            </c:rich>
          </c:tx>
          <c:layout/>
        </c:title>
        <c:numFmt formatCode="General" sourceLinked="1"/>
        <c:majorTickMark val="none"/>
        <c:minorTickMark val="in"/>
        <c:tickLblPos val="nextTo"/>
        <c:crossAx val="90586112"/>
        <c:crossesAt val="0"/>
        <c:crossBetween val="midCat"/>
      </c:valAx>
      <c:valAx>
        <c:axId val="90586112"/>
        <c:scaling>
          <c:orientation val="minMax"/>
          <c:max val="50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Ca</a:t>
                </a:r>
                <a:r>
                  <a:rPr lang="en-US" baseline="0"/>
                  <a:t> </a:t>
                </a:r>
                <a:r>
                  <a:rPr lang="en-US"/>
                  <a:t>(mg/L)</a:t>
                </a:r>
              </a:p>
            </c:rich>
          </c:tx>
          <c:layout/>
        </c:title>
        <c:numFmt formatCode="@" sourceLinked="0"/>
        <c:majorTickMark val="in"/>
        <c:minorTickMark val="in"/>
        <c:tickLblPos val="nextTo"/>
        <c:crossAx val="90584192"/>
        <c:crosses val="autoZero"/>
        <c:crossBetween val="midCat"/>
      </c:valAx>
      <c:spPr>
        <a:noFill/>
      </c:spPr>
    </c:plotArea>
    <c:legend>
      <c:legendPos val="r"/>
      <c:legendEntry>
        <c:idx val="5"/>
        <c:delete val="1"/>
      </c:legendEntry>
      <c:layout>
        <c:manualLayout>
          <c:xMode val="edge"/>
          <c:yMode val="edge"/>
          <c:x val="0.68335958079846459"/>
          <c:y val="0.123287511654607"/>
          <c:w val="0.31664041920153502"/>
          <c:h val="0.84704668702834263"/>
        </c:manualLayout>
      </c:layout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</c:chart>
  <c:spPr>
    <a:ln>
      <a:noFill/>
    </a:ln>
  </c:spPr>
  <c:txPr>
    <a:bodyPr/>
    <a:lstStyle/>
    <a:p>
      <a:pPr>
        <a:defRPr>
          <a:latin typeface="Times New Roman"/>
          <a:cs typeface="Times New Roman"/>
        </a:defRPr>
      </a:pPr>
      <a:endParaRPr lang="en-US"/>
    </a:p>
  </c:txPr>
  <c:printSettings>
    <c:headerFooter/>
    <c:pageMargins b="1" l="0.75000000000000089" r="0.75000000000000089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title>
      <c:tx>
        <c:rich>
          <a:bodyPr/>
          <a:lstStyle/>
          <a:p>
            <a:pPr>
              <a:defRPr/>
            </a:pPr>
            <a:r>
              <a:rPr lang="en-US"/>
              <a:t>Suprise Valley Hot Springs</a:t>
            </a:r>
          </a:p>
        </c:rich>
      </c:tx>
      <c:layout>
        <c:manualLayout>
          <c:xMode val="edge"/>
          <c:yMode val="edge"/>
          <c:x val="0.23107084973882988"/>
          <c:y val="2.521005067154021E-2"/>
        </c:manualLayout>
      </c:layout>
    </c:title>
    <c:plotArea>
      <c:layout>
        <c:manualLayout>
          <c:layoutTarget val="inner"/>
          <c:xMode val="edge"/>
          <c:yMode val="edge"/>
          <c:x val="0.1051501267200851"/>
          <c:y val="0.12773092340247019"/>
          <c:w val="0.55097634020444597"/>
          <c:h val="0.77387301407872355"/>
        </c:manualLayout>
      </c:layout>
      <c:scatterChart>
        <c:scatterStyle val="lineMarker"/>
        <c:ser>
          <c:idx val="0"/>
          <c:order val="0"/>
          <c:tx>
            <c:strRef>
              <c:f>'Fluid (original units) sorted'!$A$176</c:f>
              <c:strCache>
                <c:ptCount val="1"/>
                <c:pt idx="0">
                  <c:v>Fort Bidwell Hot Springs</c:v>
                </c:pt>
              </c:strCache>
            </c:strRef>
          </c:tx>
          <c:spPr>
            <a:ln w="28575">
              <a:noFill/>
            </a:ln>
          </c:spPr>
          <c:xVal>
            <c:numRef>
              <c:f>'Fluid (original units) sorted'!$T$177:$T$188</c:f>
              <c:numCache>
                <c:formatCode>General</c:formatCode>
                <c:ptCount val="12"/>
                <c:pt idx="0">
                  <c:v>108</c:v>
                </c:pt>
                <c:pt idx="1">
                  <c:v>94.5</c:v>
                </c:pt>
                <c:pt idx="2">
                  <c:v>110</c:v>
                </c:pt>
                <c:pt idx="3">
                  <c:v>66</c:v>
                </c:pt>
                <c:pt idx="4">
                  <c:v>326</c:v>
                </c:pt>
                <c:pt idx="5">
                  <c:v>94</c:v>
                </c:pt>
                <c:pt idx="6">
                  <c:v>78</c:v>
                </c:pt>
                <c:pt idx="7">
                  <c:v>78</c:v>
                </c:pt>
                <c:pt idx="8">
                  <c:v>80</c:v>
                </c:pt>
                <c:pt idx="9">
                  <c:v>110</c:v>
                </c:pt>
                <c:pt idx="10">
                  <c:v>62</c:v>
                </c:pt>
                <c:pt idx="11">
                  <c:v>62</c:v>
                </c:pt>
              </c:numCache>
            </c:numRef>
          </c:xVal>
          <c:yVal>
            <c:numRef>
              <c:f>'Fluid (original units) sorted'!$V$177:$V$188</c:f>
              <c:numCache>
                <c:formatCode>General</c:formatCode>
                <c:ptCount val="12"/>
                <c:pt idx="0">
                  <c:v>21</c:v>
                </c:pt>
                <c:pt idx="1">
                  <c:v>5.82</c:v>
                </c:pt>
                <c:pt idx="2" formatCode="0.0">
                  <c:v>5</c:v>
                </c:pt>
                <c:pt idx="3" formatCode="0.0">
                  <c:v>7</c:v>
                </c:pt>
                <c:pt idx="4">
                  <c:v>14</c:v>
                </c:pt>
                <c:pt idx="5">
                  <c:v>9</c:v>
                </c:pt>
                <c:pt idx="6" formatCode="0.0">
                  <c:v>4</c:v>
                </c:pt>
                <c:pt idx="7">
                  <c:v>3.7</c:v>
                </c:pt>
                <c:pt idx="8">
                  <c:v>4.7</c:v>
                </c:pt>
                <c:pt idx="9">
                  <c:v>4.2</c:v>
                </c:pt>
                <c:pt idx="10" formatCode="0.0">
                  <c:v>4</c:v>
                </c:pt>
                <c:pt idx="11" formatCode="0.0">
                  <c:v>4</c:v>
                </c:pt>
              </c:numCache>
            </c:numRef>
          </c:yVal>
        </c:ser>
        <c:ser>
          <c:idx val="1"/>
          <c:order val="1"/>
          <c:tx>
            <c:strRef>
              <c:f>'Fluid (original units) sorted'!$A$126</c:f>
              <c:strCache>
                <c:ptCount val="1"/>
                <c:pt idx="0">
                  <c:v>Eagleville Hot Springs</c:v>
                </c:pt>
              </c:strCache>
            </c:strRef>
          </c:tx>
          <c:spPr>
            <a:ln w="28575">
              <a:noFill/>
            </a:ln>
          </c:spPr>
          <c:xVal>
            <c:numRef>
              <c:f>'Fluid (original units) sorted'!$T$127:$T$144</c:f>
              <c:numCache>
                <c:formatCode>General</c:formatCode>
                <c:ptCount val="18"/>
                <c:pt idx="1">
                  <c:v>100</c:v>
                </c:pt>
                <c:pt idx="2">
                  <c:v>97</c:v>
                </c:pt>
                <c:pt idx="3" formatCode="0">
                  <c:v>98</c:v>
                </c:pt>
                <c:pt idx="4">
                  <c:v>88</c:v>
                </c:pt>
                <c:pt idx="5">
                  <c:v>90</c:v>
                </c:pt>
                <c:pt idx="6">
                  <c:v>95</c:v>
                </c:pt>
                <c:pt idx="7">
                  <c:v>96</c:v>
                </c:pt>
                <c:pt idx="8">
                  <c:v>34</c:v>
                </c:pt>
                <c:pt idx="9">
                  <c:v>58</c:v>
                </c:pt>
                <c:pt idx="10">
                  <c:v>59</c:v>
                </c:pt>
                <c:pt idx="11" formatCode="0">
                  <c:v>61.5</c:v>
                </c:pt>
                <c:pt idx="12" formatCode="0">
                  <c:v>62</c:v>
                </c:pt>
                <c:pt idx="13">
                  <c:v>64</c:v>
                </c:pt>
                <c:pt idx="15">
                  <c:v>50</c:v>
                </c:pt>
                <c:pt idx="16">
                  <c:v>41</c:v>
                </c:pt>
                <c:pt idx="17">
                  <c:v>62</c:v>
                </c:pt>
              </c:numCache>
            </c:numRef>
          </c:xVal>
          <c:yVal>
            <c:numRef>
              <c:f>'Fluid (original units) sorted'!$V$127:$V$144</c:f>
              <c:numCache>
                <c:formatCode>General</c:formatCode>
                <c:ptCount val="18"/>
                <c:pt idx="0" formatCode="0.0">
                  <c:v>5</c:v>
                </c:pt>
                <c:pt idx="1">
                  <c:v>5.0999999999999996</c:v>
                </c:pt>
                <c:pt idx="2" formatCode="0.0">
                  <c:v>5.4</c:v>
                </c:pt>
                <c:pt idx="3" formatCode="0.0">
                  <c:v>6</c:v>
                </c:pt>
                <c:pt idx="4" formatCode="0.0">
                  <c:v>5.5</c:v>
                </c:pt>
                <c:pt idx="5" formatCode="0.0">
                  <c:v>5</c:v>
                </c:pt>
                <c:pt idx="6" formatCode="0.0">
                  <c:v>5.7</c:v>
                </c:pt>
                <c:pt idx="7" formatCode="0.0">
                  <c:v>4.5999999999999996</c:v>
                </c:pt>
                <c:pt idx="8" formatCode="0.0">
                  <c:v>10</c:v>
                </c:pt>
                <c:pt idx="9" formatCode="0.0">
                  <c:v>2</c:v>
                </c:pt>
                <c:pt idx="10" formatCode="0.0">
                  <c:v>2.6</c:v>
                </c:pt>
                <c:pt idx="11" formatCode="0.0">
                  <c:v>2.4</c:v>
                </c:pt>
                <c:pt idx="12" formatCode="0.0">
                  <c:v>2.4</c:v>
                </c:pt>
                <c:pt idx="13" formatCode="0.0">
                  <c:v>2</c:v>
                </c:pt>
                <c:pt idx="15" formatCode="0.0">
                  <c:v>7.1</c:v>
                </c:pt>
                <c:pt idx="17" formatCode="0.0">
                  <c:v>2.4</c:v>
                </c:pt>
              </c:numCache>
            </c:numRef>
          </c:yVal>
        </c:ser>
        <c:ser>
          <c:idx val="2"/>
          <c:order val="2"/>
          <c:tx>
            <c:strRef>
              <c:f>'Fluid (original units) sorted'!$A$233</c:f>
              <c:strCache>
                <c:ptCount val="1"/>
                <c:pt idx="0">
                  <c:v>Lake City Hot Springs</c:v>
                </c:pt>
              </c:strCache>
            </c:strRef>
          </c:tx>
          <c:spPr>
            <a:ln w="28575">
              <a:noFill/>
            </a:ln>
          </c:spPr>
          <c:xVal>
            <c:numRef>
              <c:f>'Fluid (original units) sorted'!$T$234:$T$269</c:f>
              <c:numCache>
                <c:formatCode>General</c:formatCode>
                <c:ptCount val="36"/>
                <c:pt idx="7">
                  <c:v>290</c:v>
                </c:pt>
                <c:pt idx="9">
                  <c:v>335</c:v>
                </c:pt>
                <c:pt idx="11">
                  <c:v>320</c:v>
                </c:pt>
                <c:pt idx="12">
                  <c:v>322</c:v>
                </c:pt>
                <c:pt idx="14" formatCode="0">
                  <c:v>300</c:v>
                </c:pt>
                <c:pt idx="15">
                  <c:v>338</c:v>
                </c:pt>
                <c:pt idx="16" formatCode="0">
                  <c:v>374</c:v>
                </c:pt>
                <c:pt idx="23">
                  <c:v>310</c:v>
                </c:pt>
                <c:pt idx="24">
                  <c:v>334</c:v>
                </c:pt>
                <c:pt idx="25">
                  <c:v>344</c:v>
                </c:pt>
                <c:pt idx="27">
                  <c:v>308</c:v>
                </c:pt>
                <c:pt idx="28">
                  <c:v>343</c:v>
                </c:pt>
                <c:pt idx="29">
                  <c:v>255</c:v>
                </c:pt>
                <c:pt idx="30">
                  <c:v>313</c:v>
                </c:pt>
              </c:numCache>
            </c:numRef>
          </c:xVal>
          <c:yVal>
            <c:numRef>
              <c:f>'Fluid (original units) sorted'!$V$234:$V$269</c:f>
              <c:numCache>
                <c:formatCode>0.0</c:formatCode>
                <c:ptCount val="36"/>
                <c:pt idx="7">
                  <c:v>30</c:v>
                </c:pt>
                <c:pt idx="9" formatCode="General">
                  <c:v>26</c:v>
                </c:pt>
                <c:pt idx="11" formatCode="General">
                  <c:v>7.7</c:v>
                </c:pt>
                <c:pt idx="12" formatCode="General">
                  <c:v>16.7</c:v>
                </c:pt>
                <c:pt idx="14" formatCode="0">
                  <c:v>21</c:v>
                </c:pt>
                <c:pt idx="15" formatCode="General">
                  <c:v>18.8</c:v>
                </c:pt>
                <c:pt idx="16" formatCode="0">
                  <c:v>31</c:v>
                </c:pt>
                <c:pt idx="23" formatCode="General">
                  <c:v>28.1</c:v>
                </c:pt>
                <c:pt idx="24" formatCode="General">
                  <c:v>20.7</c:v>
                </c:pt>
                <c:pt idx="25" formatCode="General">
                  <c:v>7.27</c:v>
                </c:pt>
                <c:pt idx="27" formatCode="General">
                  <c:v>15.4</c:v>
                </c:pt>
                <c:pt idx="28" formatCode="General">
                  <c:v>11</c:v>
                </c:pt>
                <c:pt idx="29" formatCode="General">
                  <c:v>25.9</c:v>
                </c:pt>
                <c:pt idx="30" formatCode="General">
                  <c:v>17</c:v>
                </c:pt>
              </c:numCache>
            </c:numRef>
          </c:yVal>
        </c:ser>
        <c:ser>
          <c:idx val="3"/>
          <c:order val="3"/>
          <c:tx>
            <c:strRef>
              <c:f>'Fluid (original units) sorted'!$A$368</c:f>
              <c:strCache>
                <c:ptCount val="1"/>
                <c:pt idx="0">
                  <c:v>East Side Hot Springs</c:v>
                </c:pt>
              </c:strCache>
            </c:strRef>
          </c:tx>
          <c:spPr>
            <a:ln w="28575">
              <a:noFill/>
            </a:ln>
          </c:spPr>
          <c:xVal>
            <c:numRef>
              <c:f>'Fluid (original units) sorted'!$T$369:$T$410</c:f>
              <c:numCache>
                <c:formatCode>General</c:formatCode>
                <c:ptCount val="42"/>
                <c:pt idx="1">
                  <c:v>317</c:v>
                </c:pt>
                <c:pt idx="2" formatCode="0">
                  <c:v>343</c:v>
                </c:pt>
                <c:pt idx="5">
                  <c:v>330</c:v>
                </c:pt>
                <c:pt idx="9">
                  <c:v>370</c:v>
                </c:pt>
                <c:pt idx="10">
                  <c:v>370</c:v>
                </c:pt>
                <c:pt idx="12">
                  <c:v>374</c:v>
                </c:pt>
                <c:pt idx="13" formatCode="0">
                  <c:v>403</c:v>
                </c:pt>
                <c:pt idx="15">
                  <c:v>323</c:v>
                </c:pt>
                <c:pt idx="18">
                  <c:v>305</c:v>
                </c:pt>
                <c:pt idx="19">
                  <c:v>300</c:v>
                </c:pt>
                <c:pt idx="21" formatCode="0">
                  <c:v>342</c:v>
                </c:pt>
                <c:pt idx="22">
                  <c:v>313</c:v>
                </c:pt>
                <c:pt idx="24" formatCode="0">
                  <c:v>277</c:v>
                </c:pt>
                <c:pt idx="26" formatCode="0">
                  <c:v>285</c:v>
                </c:pt>
                <c:pt idx="28">
                  <c:v>260</c:v>
                </c:pt>
                <c:pt idx="31" formatCode="0">
                  <c:v>297</c:v>
                </c:pt>
                <c:pt idx="32" formatCode="0">
                  <c:v>285</c:v>
                </c:pt>
                <c:pt idx="33">
                  <c:v>280</c:v>
                </c:pt>
                <c:pt idx="35" formatCode="0">
                  <c:v>276</c:v>
                </c:pt>
                <c:pt idx="36">
                  <c:v>266</c:v>
                </c:pt>
                <c:pt idx="38">
                  <c:v>267</c:v>
                </c:pt>
                <c:pt idx="39">
                  <c:v>270</c:v>
                </c:pt>
                <c:pt idx="40">
                  <c:v>270</c:v>
                </c:pt>
                <c:pt idx="41">
                  <c:v>284</c:v>
                </c:pt>
              </c:numCache>
            </c:numRef>
          </c:xVal>
          <c:yVal>
            <c:numRef>
              <c:f>'Fluid (original units) sorted'!$V$369:$V$410</c:f>
              <c:numCache>
                <c:formatCode>0.0</c:formatCode>
                <c:ptCount val="42"/>
                <c:pt idx="0">
                  <c:v>27</c:v>
                </c:pt>
                <c:pt idx="1">
                  <c:v>28</c:v>
                </c:pt>
                <c:pt idx="2" formatCode="0">
                  <c:v>27</c:v>
                </c:pt>
                <c:pt idx="5" formatCode="General">
                  <c:v>26</c:v>
                </c:pt>
                <c:pt idx="9">
                  <c:v>17</c:v>
                </c:pt>
                <c:pt idx="10">
                  <c:v>17</c:v>
                </c:pt>
                <c:pt idx="12">
                  <c:v>10</c:v>
                </c:pt>
                <c:pt idx="13" formatCode="0">
                  <c:v>15</c:v>
                </c:pt>
                <c:pt idx="15" formatCode="General">
                  <c:v>28.2</c:v>
                </c:pt>
                <c:pt idx="16">
                  <c:v>31</c:v>
                </c:pt>
                <c:pt idx="18">
                  <c:v>30</c:v>
                </c:pt>
                <c:pt idx="19" formatCode="General">
                  <c:v>28</c:v>
                </c:pt>
                <c:pt idx="21" formatCode="0">
                  <c:v>31</c:v>
                </c:pt>
                <c:pt idx="22">
                  <c:v>31</c:v>
                </c:pt>
                <c:pt idx="24" formatCode="0">
                  <c:v>17</c:v>
                </c:pt>
                <c:pt idx="26" formatCode="0">
                  <c:v>18</c:v>
                </c:pt>
                <c:pt idx="28" formatCode="General">
                  <c:v>17.5</c:v>
                </c:pt>
                <c:pt idx="31" formatCode="0">
                  <c:v>17</c:v>
                </c:pt>
                <c:pt idx="32" formatCode="0">
                  <c:v>15</c:v>
                </c:pt>
                <c:pt idx="33" formatCode="General">
                  <c:v>16</c:v>
                </c:pt>
                <c:pt idx="35" formatCode="0">
                  <c:v>25</c:v>
                </c:pt>
                <c:pt idx="36">
                  <c:v>17</c:v>
                </c:pt>
                <c:pt idx="37">
                  <c:v>17</c:v>
                </c:pt>
                <c:pt idx="38">
                  <c:v>17</c:v>
                </c:pt>
                <c:pt idx="39">
                  <c:v>20</c:v>
                </c:pt>
                <c:pt idx="40">
                  <c:v>19</c:v>
                </c:pt>
                <c:pt idx="41">
                  <c:v>17</c:v>
                </c:pt>
              </c:numCache>
            </c:numRef>
          </c:yVal>
        </c:ser>
        <c:ser>
          <c:idx val="5"/>
          <c:order val="4"/>
          <c:tx>
            <c:strRef>
              <c:f>'Fluid (original units) sorted'!$D$414</c:f>
              <c:strCache>
                <c:ptCount val="1"/>
                <c:pt idx="0">
                  <c:v>Reconstructed Phipps-2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'Fluid (original units) sorted'!$T$414</c:f>
              <c:numCache>
                <c:formatCode>0.00</c:formatCode>
                <c:ptCount val="1"/>
                <c:pt idx="0">
                  <c:v>376.57243259999996</c:v>
                </c:pt>
              </c:numCache>
            </c:numRef>
          </c:xVal>
          <c:yVal>
            <c:numRef>
              <c:f>'Fluid (original units) sorted'!$V$414</c:f>
              <c:numCache>
                <c:formatCode>0.00</c:formatCode>
                <c:ptCount val="1"/>
                <c:pt idx="0">
                  <c:v>6.6801335999999996</c:v>
                </c:pt>
              </c:numCache>
            </c:numRef>
          </c:yVal>
        </c:ser>
        <c:ser>
          <c:idx val="4"/>
          <c:order val="5"/>
          <c:tx>
            <c:strRef>
              <c:f>'Fluid (original units) sorted'!$A$337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'Fluid (original units) sorted'!$T$337</c:f>
              <c:numCache>
                <c:formatCode>0.00</c:formatCode>
                <c:ptCount val="1"/>
              </c:numCache>
            </c:numRef>
          </c:xVal>
          <c:yVal>
            <c:numRef>
              <c:f>'Fluid (original units) sorted'!$V$337</c:f>
              <c:numCache>
                <c:formatCode>0.00</c:formatCode>
                <c:ptCount val="1"/>
              </c:numCache>
            </c:numRef>
          </c:yVal>
        </c:ser>
        <c:ser>
          <c:idx val="6"/>
          <c:order val="6"/>
          <c:tx>
            <c:strRef>
              <c:f>'Fluid (original units) sorted'!$I$340</c:f>
              <c:strCache>
                <c:ptCount val="1"/>
                <c:pt idx="0">
                  <c:v>Middle Alkali Lake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'Fluid (original units) sorted'!$T$338:$T$342</c:f>
              <c:numCache>
                <c:formatCode>0.000</c:formatCode>
                <c:ptCount val="5"/>
                <c:pt idx="0">
                  <c:v>637.50632210000003</c:v>
                </c:pt>
                <c:pt idx="1">
                  <c:v>5133.8455387000004</c:v>
                </c:pt>
                <c:pt idx="2" formatCode="General">
                  <c:v>340</c:v>
                </c:pt>
                <c:pt idx="3" formatCode="#,##0">
                  <c:v>3180</c:v>
                </c:pt>
                <c:pt idx="4" formatCode="General">
                  <c:v>4090</c:v>
                </c:pt>
              </c:numCache>
            </c:numRef>
          </c:xVal>
          <c:yVal>
            <c:numRef>
              <c:f>'Fluid (original units) sorted'!$V$338:$V$342</c:f>
              <c:numCache>
                <c:formatCode>0.000</c:formatCode>
                <c:ptCount val="5"/>
                <c:pt idx="0">
                  <c:v>4.3090007999999997</c:v>
                </c:pt>
                <c:pt idx="1">
                  <c:v>7.2480671999999986</c:v>
                </c:pt>
                <c:pt idx="2" formatCode="General">
                  <c:v>1.5</c:v>
                </c:pt>
                <c:pt idx="3" formatCode="0.0">
                  <c:v>17</c:v>
                </c:pt>
                <c:pt idx="4" formatCode="0.0">
                  <c:v>11</c:v>
                </c:pt>
              </c:numCache>
            </c:numRef>
          </c:yVal>
        </c:ser>
        <c:ser>
          <c:idx val="7"/>
          <c:order val="7"/>
          <c:tx>
            <c:strRef>
              <c:f>'Fluid (original units) sorted'!$A$361</c:f>
              <c:strCache>
                <c:ptCount val="1"/>
                <c:pt idx="0">
                  <c:v>SVF 8 Domestic water supply for hotel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7"/>
            <c:spPr>
              <a:ln>
                <a:solidFill>
                  <a:schemeClr val="tx1"/>
                </a:solidFill>
              </a:ln>
            </c:spPr>
          </c:marker>
          <c:xVal>
            <c:numRef>
              <c:f>'Fluid (original units) sorted'!$T$361</c:f>
              <c:numCache>
                <c:formatCode>0</c:formatCode>
                <c:ptCount val="1"/>
                <c:pt idx="0">
                  <c:v>750</c:v>
                </c:pt>
              </c:numCache>
            </c:numRef>
          </c:xVal>
          <c:yVal>
            <c:numRef>
              <c:f>'Fluid (original units) sorted'!$V$361</c:f>
              <c:numCache>
                <c:formatCode>0.00</c:formatCode>
                <c:ptCount val="1"/>
                <c:pt idx="0">
                  <c:v>1.55</c:v>
                </c:pt>
              </c:numCache>
            </c:numRef>
          </c:yVal>
        </c:ser>
        <c:ser>
          <c:idx val="8"/>
          <c:order val="8"/>
          <c:tx>
            <c:strRef>
              <c:f>'Fluid (original units) sorted'!$I$343</c:f>
              <c:strCache>
                <c:ptCount val="1"/>
                <c:pt idx="0">
                  <c:v>Lower Alkali Lake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'Fluid (original units) sorted'!$T$343</c:f>
              <c:numCache>
                <c:formatCode>General</c:formatCode>
                <c:ptCount val="1"/>
                <c:pt idx="0">
                  <c:v>1370</c:v>
                </c:pt>
              </c:numCache>
            </c:numRef>
          </c:xVal>
          <c:yVal>
            <c:numRef>
              <c:f>'Fluid (original units) sorted'!$V$343</c:f>
              <c:numCache>
                <c:formatCode>0.0</c:formatCode>
                <c:ptCount val="1"/>
                <c:pt idx="0">
                  <c:v>6.9</c:v>
                </c:pt>
              </c:numCache>
            </c:numRef>
          </c:yVal>
        </c:ser>
        <c:axId val="90773760"/>
        <c:axId val="90792704"/>
      </c:scatterChart>
      <c:valAx>
        <c:axId val="90773760"/>
        <c:scaling>
          <c:orientation val="minMax"/>
          <c:max val="5500"/>
          <c:min val="0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baseline="0"/>
                  <a:t>Na (mg/L)</a:t>
                </a:r>
                <a:endParaRPr lang="en-US"/>
              </a:p>
            </c:rich>
          </c:tx>
          <c:layout/>
        </c:title>
        <c:numFmt formatCode="General" sourceLinked="1"/>
        <c:majorTickMark val="none"/>
        <c:minorTickMark val="in"/>
        <c:tickLblPos val="nextTo"/>
        <c:crossAx val="90792704"/>
        <c:crossesAt val="0"/>
        <c:crossBetween val="midCat"/>
      </c:valAx>
      <c:valAx>
        <c:axId val="90792704"/>
        <c:scaling>
          <c:orientation val="minMax"/>
          <c:max val="50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Ca</a:t>
                </a:r>
                <a:r>
                  <a:rPr lang="en-US" baseline="0"/>
                  <a:t> </a:t>
                </a:r>
                <a:r>
                  <a:rPr lang="en-US"/>
                  <a:t>(mg/L)</a:t>
                </a:r>
              </a:p>
            </c:rich>
          </c:tx>
          <c:layout/>
        </c:title>
        <c:numFmt formatCode="@" sourceLinked="0"/>
        <c:majorTickMark val="in"/>
        <c:minorTickMark val="in"/>
        <c:tickLblPos val="nextTo"/>
        <c:crossAx val="90773760"/>
        <c:crosses val="autoZero"/>
        <c:crossBetween val="midCat"/>
      </c:valAx>
      <c:spPr>
        <a:noFill/>
      </c:spPr>
    </c:plotArea>
    <c:legend>
      <c:legendPos val="r"/>
      <c:legendEntry>
        <c:idx val="5"/>
        <c:delete val="1"/>
      </c:legendEntry>
      <c:layout>
        <c:manualLayout>
          <c:xMode val="edge"/>
          <c:yMode val="edge"/>
          <c:x val="0.68335958079846459"/>
          <c:y val="0.123287511654607"/>
          <c:w val="0.31664041920153502"/>
          <c:h val="0.84704668702834263"/>
        </c:manualLayout>
      </c:layout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</c:chart>
  <c:spPr>
    <a:ln>
      <a:noFill/>
    </a:ln>
  </c:spPr>
  <c:txPr>
    <a:bodyPr/>
    <a:lstStyle/>
    <a:p>
      <a:pPr>
        <a:defRPr>
          <a:latin typeface="Times New Roman"/>
          <a:cs typeface="Times New Roman"/>
        </a:defRPr>
      </a:pPr>
      <a:endParaRPr lang="en-US"/>
    </a:p>
  </c:txPr>
  <c:printSettings>
    <c:headerFooter/>
    <c:pageMargins b="1" l="0.75000000000000089" r="0.75000000000000089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8"/>
  <c:chart>
    <c:title>
      <c:tx>
        <c:rich>
          <a:bodyPr/>
          <a:lstStyle/>
          <a:p>
            <a:pPr>
              <a:defRPr/>
            </a:pPr>
            <a:r>
              <a:rPr lang="en-US"/>
              <a:t>Eagleville Hot Springs</a:t>
            </a:r>
          </a:p>
        </c:rich>
      </c:tx>
      <c:layout>
        <c:manualLayout>
          <c:xMode val="edge"/>
          <c:yMode val="edge"/>
          <c:x val="0.25658748164954065"/>
          <c:y val="2.521005067154021E-2"/>
        </c:manualLayout>
      </c:layout>
    </c:title>
    <c:plotArea>
      <c:layout>
        <c:manualLayout>
          <c:layoutTarget val="inner"/>
          <c:xMode val="edge"/>
          <c:yMode val="edge"/>
          <c:x val="0.10363058854931302"/>
          <c:y val="0.12773092340247019"/>
          <c:w val="0.55325837448285098"/>
          <c:h val="0.80127025130207863"/>
        </c:manualLayout>
      </c:layout>
      <c:lineChart>
        <c:grouping val="standard"/>
        <c:ser>
          <c:idx val="0"/>
          <c:order val="0"/>
          <c:tx>
            <c:strRef>
              <c:f>MeqKg!$A$127</c:f>
              <c:strCache>
                <c:ptCount val="1"/>
                <c:pt idx="0">
                  <c:v>Menlo Baths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MeqKg!$S$127:$Z$127</c:f>
              <c:numCache>
                <c:formatCode>0.00E+00</c:formatCode>
                <c:ptCount val="8"/>
                <c:pt idx="0">
                  <c:v>0.1579080094258449</c:v>
                </c:pt>
                <c:pt idx="1">
                  <c:v>0.63916822907789328</c:v>
                </c:pt>
                <c:pt idx="2">
                  <c:v>2.5400103682390442</c:v>
                </c:pt>
                <c:pt idx="3">
                  <c:v>0.76157165825176987</c:v>
                </c:pt>
                <c:pt idx="4">
                  <c:v>0.24950099800399203</c:v>
                </c:pt>
                <c:pt idx="7">
                  <c:v>1.6457519029006377E-2</c:v>
                </c:pt>
              </c:numCache>
            </c:numRef>
          </c:val>
        </c:ser>
        <c:ser>
          <c:idx val="1"/>
          <c:order val="1"/>
          <c:tx>
            <c:strRef>
              <c:f>MeqKg!$A$128</c:f>
              <c:strCache>
                <c:ptCount val="1"/>
                <c:pt idx="0">
                  <c:v>Menlo Baths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MeqKg!$S$128:$Z$128</c:f>
              <c:numCache>
                <c:formatCode>0.00E+00</c:formatCode>
                <c:ptCount val="8"/>
                <c:pt idx="0">
                  <c:v>0.20001681193940354</c:v>
                </c:pt>
                <c:pt idx="1">
                  <c:v>1.0161135949443432</c:v>
                </c:pt>
                <c:pt idx="2">
                  <c:v>2.4983708540056169</c:v>
                </c:pt>
                <c:pt idx="3">
                  <c:v>0.7051589428257129</c:v>
                </c:pt>
                <c:pt idx="4">
                  <c:v>0.25449101796407186</c:v>
                </c:pt>
                <c:pt idx="5">
                  <c:v>4.3497607849056337</c:v>
                </c:pt>
                <c:pt idx="6">
                  <c:v>3.5807183432527756E-2</c:v>
                </c:pt>
                <c:pt idx="7">
                  <c:v>8.2287595145031887E-3</c:v>
                </c:pt>
              </c:numCache>
            </c:numRef>
          </c:val>
        </c:ser>
        <c:ser>
          <c:idx val="2"/>
          <c:order val="2"/>
          <c:tx>
            <c:strRef>
              <c:f>MeqKg!$A$129</c:f>
              <c:strCache>
                <c:ptCount val="1"/>
                <c:pt idx="0">
                  <c:v>Menlo Baths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MeqKg!$S$129:$Z$129</c:f>
              <c:numCache>
                <c:formatCode>0.00E+00</c:formatCode>
                <c:ptCount val="8"/>
                <c:pt idx="0">
                  <c:v>0.2105440125677932</c:v>
                </c:pt>
                <c:pt idx="1">
                  <c:v>1.0191143895954415</c:v>
                </c:pt>
                <c:pt idx="2">
                  <c:v>2.3734523113053361</c:v>
                </c:pt>
                <c:pt idx="3">
                  <c:v>0.84619073139085543</c:v>
                </c:pt>
                <c:pt idx="4">
                  <c:v>0.26946107784431139</c:v>
                </c:pt>
                <c:pt idx="5">
                  <c:v>4.2192679613584652</c:v>
                </c:pt>
                <c:pt idx="6">
                  <c:v>5.1153119189325365E-2</c:v>
                </c:pt>
                <c:pt idx="7">
                  <c:v>8.2287595145031887E-3</c:v>
                </c:pt>
              </c:numCache>
            </c:numRef>
          </c:val>
        </c:ser>
        <c:ser>
          <c:idx val="3"/>
          <c:order val="3"/>
          <c:tx>
            <c:strRef>
              <c:f>MeqKg!$A$130</c:f>
              <c:strCache>
                <c:ptCount val="1"/>
                <c:pt idx="0">
                  <c:v>Menlo Baths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MeqKg!$S$130:$Z$130</c:f>
              <c:numCache>
                <c:formatCode>0.00E+00</c:formatCode>
                <c:ptCount val="8"/>
                <c:pt idx="1">
                  <c:v>1.3537255313290764</c:v>
                </c:pt>
                <c:pt idx="2">
                  <c:v>2.4983708540056169</c:v>
                </c:pt>
                <c:pt idx="3">
                  <c:v>0.71926212168222714</c:v>
                </c:pt>
                <c:pt idx="4">
                  <c:v>0.29940119760479045</c:v>
                </c:pt>
                <c:pt idx="5">
                  <c:v>4.262765569207521</c:v>
                </c:pt>
                <c:pt idx="6">
                  <c:v>3.6574480220367633E-2</c:v>
                </c:pt>
                <c:pt idx="7">
                  <c:v>6.5830076116025508E-3</c:v>
                </c:pt>
              </c:numCache>
            </c:numRef>
          </c:val>
        </c:ser>
        <c:ser>
          <c:idx val="4"/>
          <c:order val="4"/>
          <c:tx>
            <c:strRef>
              <c:f>MeqKg!$A$131</c:f>
              <c:strCache>
                <c:ptCount val="1"/>
                <c:pt idx="0">
                  <c:v>Menlo Baths (Adjacent 1)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MeqKg!$S$131:$Z$131</c:f>
              <c:numCache>
                <c:formatCode>0.00E+00</c:formatCode>
                <c:ptCount val="8"/>
                <c:pt idx="0">
                  <c:v>0.13159000785487074</c:v>
                </c:pt>
                <c:pt idx="1">
                  <c:v>1.2788886457668287</c:v>
                </c:pt>
                <c:pt idx="2">
                  <c:v>2.0403361974379206</c:v>
                </c:pt>
                <c:pt idx="3">
                  <c:v>0.73336530053874138</c:v>
                </c:pt>
                <c:pt idx="4">
                  <c:v>0.27445109780439125</c:v>
                </c:pt>
                <c:pt idx="5">
                  <c:v>3.8277894907169578</c:v>
                </c:pt>
                <c:pt idx="6">
                  <c:v>5.6268431108257903E-2</c:v>
                </c:pt>
                <c:pt idx="7">
                  <c:v>3.2915038058012755E-2</c:v>
                </c:pt>
              </c:numCache>
            </c:numRef>
          </c:val>
        </c:ser>
        <c:ser>
          <c:idx val="5"/>
          <c:order val="5"/>
          <c:tx>
            <c:strRef>
              <c:f>MeqKg!$A$132</c:f>
              <c:strCache>
                <c:ptCount val="1"/>
                <c:pt idx="0">
                  <c:v>Menlo Baths (Adjacent 2)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MeqKg!$S$132:$Z$132</c:f>
              <c:numCache>
                <c:formatCode>0.00E+00</c:formatCode>
                <c:ptCount val="8"/>
                <c:pt idx="0">
                  <c:v>0.22107121319618286</c:v>
                </c:pt>
                <c:pt idx="1">
                  <c:v>1.0191143895954415</c:v>
                </c:pt>
                <c:pt idx="3">
                  <c:v>0.7051589428257129</c:v>
                </c:pt>
                <c:pt idx="4">
                  <c:v>0.24950099800399203</c:v>
                </c:pt>
                <c:pt idx="5">
                  <c:v>3.9147847064150705</c:v>
                </c:pt>
                <c:pt idx="6">
                  <c:v>3.8364839391994025E-2</c:v>
                </c:pt>
              </c:numCache>
            </c:numRef>
          </c:val>
        </c:ser>
        <c:ser>
          <c:idx val="6"/>
          <c:order val="6"/>
          <c:tx>
            <c:strRef>
              <c:f>MeqKg!$A$133</c:f>
              <c:strCache>
                <c:ptCount val="1"/>
                <c:pt idx="0">
                  <c:v>Menlo Baths (Adjacent 2)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MeqKg!$S$133:$Z$133</c:f>
              <c:numCache>
                <c:formatCode>0.00E+00</c:formatCode>
                <c:ptCount val="8"/>
                <c:pt idx="0">
                  <c:v>0.18422601099681904</c:v>
                </c:pt>
                <c:pt idx="1">
                  <c:v>1.1190275650459751</c:v>
                </c:pt>
                <c:pt idx="2">
                  <c:v>2.415091825538763</c:v>
                </c:pt>
                <c:pt idx="3">
                  <c:v>0.78977801596479835</c:v>
                </c:pt>
                <c:pt idx="4">
                  <c:v>0.28443113772455092</c:v>
                </c:pt>
                <c:pt idx="5">
                  <c:v>4.1322727456603525</c:v>
                </c:pt>
                <c:pt idx="6">
                  <c:v>6.1383743027190435E-2</c:v>
                </c:pt>
                <c:pt idx="7">
                  <c:v>1.6457519029006377E-2</c:v>
                </c:pt>
              </c:numCache>
            </c:numRef>
          </c:val>
        </c:ser>
        <c:ser>
          <c:idx val="7"/>
          <c:order val="7"/>
          <c:tx>
            <c:strRef>
              <c:f>MeqKg!$A$134</c:f>
              <c:strCache>
                <c:ptCount val="1"/>
                <c:pt idx="0">
                  <c:v>Menlo Baths (Adjacent 2)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MeqKg!$S$134:$Z$134</c:f>
              <c:numCache>
                <c:formatCode>0.00E+00</c:formatCode>
                <c:ptCount val="8"/>
                <c:pt idx="0">
                  <c:v>0.17369881036842938</c:v>
                </c:pt>
                <c:pt idx="1">
                  <c:v>0.95916648432512142</c:v>
                </c:pt>
                <c:pt idx="2">
                  <c:v>2.6024696395891844</c:v>
                </c:pt>
                <c:pt idx="3">
                  <c:v>0.78977801596479835</c:v>
                </c:pt>
                <c:pt idx="4">
                  <c:v>0.22954091816367264</c:v>
                </c:pt>
                <c:pt idx="5">
                  <c:v>4.1757703535094084</c:v>
                </c:pt>
                <c:pt idx="6">
                  <c:v>3.5807183432527756E-2</c:v>
                </c:pt>
                <c:pt idx="7">
                  <c:v>4.9372557087019132E-2</c:v>
                </c:pt>
              </c:numCache>
            </c:numRef>
          </c:val>
        </c:ser>
        <c:ser>
          <c:idx val="8"/>
          <c:order val="8"/>
          <c:tx>
            <c:strRef>
              <c:f>MeqKg!$A$135</c:f>
              <c:strCache>
                <c:ptCount val="1"/>
                <c:pt idx="0">
                  <c:v>Squaw Baths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MeqKg!$S$135:$Z$135</c:f>
              <c:numCache>
                <c:formatCode>0.00E+00</c:formatCode>
                <c:ptCount val="8"/>
                <c:pt idx="0">
                  <c:v>3.1581601885168981E-2</c:v>
                </c:pt>
                <c:pt idx="1">
                  <c:v>1.7584718879293892</c:v>
                </c:pt>
                <c:pt idx="2">
                  <c:v>0.24983708540056171</c:v>
                </c:pt>
                <c:pt idx="3">
                  <c:v>1.5513496742165682</c:v>
                </c:pt>
                <c:pt idx="4">
                  <c:v>0.49900199600798406</c:v>
                </c:pt>
                <c:pt idx="5">
                  <c:v>1.4789186668679155</c:v>
                </c:pt>
                <c:pt idx="6">
                  <c:v>7.6729678783988051E-2</c:v>
                </c:pt>
                <c:pt idx="7">
                  <c:v>9.8745114174038265E-2</c:v>
                </c:pt>
              </c:numCache>
            </c:numRef>
          </c:val>
        </c:ser>
        <c:ser>
          <c:idx val="9"/>
          <c:order val="9"/>
          <c:tx>
            <c:strRef>
              <c:f>MeqKg!$A$136</c:f>
              <c:strCache>
                <c:ptCount val="1"/>
                <c:pt idx="0">
                  <c:v>Squaw Baths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MeqKg!$S$136:$Z$136</c:f>
              <c:numCache>
                <c:formatCode>0.00E+00</c:formatCode>
                <c:ptCount val="8"/>
                <c:pt idx="0">
                  <c:v>8.9481205341312112E-2</c:v>
                </c:pt>
                <c:pt idx="1">
                  <c:v>1.2389233755866151</c:v>
                </c:pt>
                <c:pt idx="3">
                  <c:v>0.42309536569542772</c:v>
                </c:pt>
                <c:pt idx="4">
                  <c:v>9.9800399201596807E-2</c:v>
                </c:pt>
                <c:pt idx="5">
                  <c:v>2.5228612552452678</c:v>
                </c:pt>
                <c:pt idx="6">
                  <c:v>3.0691871513595217E-2</c:v>
                </c:pt>
              </c:numCache>
            </c:numRef>
          </c:val>
        </c:ser>
        <c:ser>
          <c:idx val="10"/>
          <c:order val="10"/>
          <c:tx>
            <c:strRef>
              <c:f>MeqKg!$A$137</c:f>
              <c:strCache>
                <c:ptCount val="1"/>
                <c:pt idx="0">
                  <c:v>Unnamed Spring Close to Squaw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MeqKg!$S$137:$Z$137</c:f>
              <c:numCache>
                <c:formatCode>0.00E+00</c:formatCode>
                <c:ptCount val="8"/>
                <c:pt idx="0">
                  <c:v>0.1052720062838966</c:v>
                </c:pt>
                <c:pt idx="1">
                  <c:v>1.3987844563074687</c:v>
                </c:pt>
                <c:pt idx="2">
                  <c:v>0.81197052755182553</c:v>
                </c:pt>
                <c:pt idx="3">
                  <c:v>0.4513017234084562</c:v>
                </c:pt>
                <c:pt idx="4">
                  <c:v>0.12974051896207586</c:v>
                </c:pt>
                <c:pt idx="5">
                  <c:v>2.5663588630943241</c:v>
                </c:pt>
                <c:pt idx="6">
                  <c:v>4.3480151310926557E-2</c:v>
                </c:pt>
                <c:pt idx="7">
                  <c:v>1.6457519029006377E-2</c:v>
                </c:pt>
              </c:numCache>
            </c:numRef>
          </c:val>
        </c:ser>
        <c:ser>
          <c:idx val="11"/>
          <c:order val="11"/>
          <c:tx>
            <c:strRef>
              <c:f>MeqKg!$A$138</c:f>
              <c:strCache>
                <c:ptCount val="1"/>
                <c:pt idx="0">
                  <c:v>Unnamed spring near Squaw Bath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MeqKg!$S$138:$Z$138</c:f>
              <c:numCache>
                <c:formatCode>0.00E+00</c:formatCode>
                <c:ptCount val="8"/>
                <c:pt idx="1">
                  <c:v>1.4045312110762938</c:v>
                </c:pt>
                <c:pt idx="2">
                  <c:v>0.85361004178525246</c:v>
                </c:pt>
                <c:pt idx="3">
                  <c:v>0.39770964375370205</c:v>
                </c:pt>
                <c:pt idx="4">
                  <c:v>0.11976047904191617</c:v>
                </c:pt>
                <c:pt idx="5">
                  <c:v>2.6751028827169652</c:v>
                </c:pt>
                <c:pt idx="6">
                  <c:v>2.8645746746022206E-2</c:v>
                </c:pt>
              </c:numCache>
            </c:numRef>
          </c:val>
        </c:ser>
        <c:ser>
          <c:idx val="12"/>
          <c:order val="12"/>
          <c:tx>
            <c:strRef>
              <c:f>MeqKg!$A$139</c:f>
              <c:strCache>
                <c:ptCount val="1"/>
                <c:pt idx="0">
                  <c:v>Unnamed spring SE of Squaw Bath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MeqKg!$S$139:$Z$139</c:f>
              <c:numCache>
                <c:formatCode>0.00E+00</c:formatCode>
                <c:ptCount val="8"/>
                <c:pt idx="0">
                  <c:v>1.052720062838966E-2</c:v>
                </c:pt>
                <c:pt idx="1">
                  <c:v>1.4094478897615081</c:v>
                </c:pt>
                <c:pt idx="2">
                  <c:v>1.186726155652668</c:v>
                </c:pt>
                <c:pt idx="3">
                  <c:v>0.59233351197359885</c:v>
                </c:pt>
                <c:pt idx="4">
                  <c:v>0.11976047904191617</c:v>
                </c:pt>
                <c:pt idx="5">
                  <c:v>2.6968516866414931</c:v>
                </c:pt>
                <c:pt idx="6">
                  <c:v>4.0922495351460295E-2</c:v>
                </c:pt>
                <c:pt idx="7">
                  <c:v>1.6457519029006377E-2</c:v>
                </c:pt>
              </c:numCache>
            </c:numRef>
          </c:val>
        </c:ser>
        <c:ser>
          <c:idx val="13"/>
          <c:order val="13"/>
          <c:tx>
            <c:strRef>
              <c:f>MeqKg!$A$140</c:f>
              <c:strCache>
                <c:ptCount val="1"/>
                <c:pt idx="0">
                  <c:v>Unnamed spring SE Squaw Bath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MeqKg!$S$140:$Z$140</c:f>
              <c:numCache>
                <c:formatCode>0.00E+00</c:formatCode>
                <c:ptCount val="8"/>
                <c:pt idx="0">
                  <c:v>0.12106280722648108</c:v>
                </c:pt>
                <c:pt idx="1">
                  <c:v>1.0390970246855482</c:v>
                </c:pt>
                <c:pt idx="3">
                  <c:v>0.53592079654754177</c:v>
                </c:pt>
                <c:pt idx="4">
                  <c:v>9.9800399201596807E-2</c:v>
                </c:pt>
                <c:pt idx="5">
                  <c:v>2.7838469023396057</c:v>
                </c:pt>
                <c:pt idx="6">
                  <c:v>2.8134215554128952E-2</c:v>
                </c:pt>
              </c:numCache>
            </c:numRef>
          </c:val>
        </c:ser>
        <c:marker val="1"/>
        <c:axId val="90833280"/>
        <c:axId val="90834816"/>
      </c:lineChart>
      <c:catAx>
        <c:axId val="90833280"/>
        <c:scaling>
          <c:orientation val="minMax"/>
        </c:scaling>
        <c:axPos val="b"/>
        <c:majorGridlines/>
        <c:numFmt formatCode="@" sourceLinked="1"/>
        <c:majorTickMark val="none"/>
        <c:minorTickMark val="in"/>
        <c:tickLblPos val="nextTo"/>
        <c:crossAx val="90834816"/>
        <c:crossesAt val="1.0000000000000043E-10"/>
        <c:auto val="1"/>
        <c:lblAlgn val="ctr"/>
        <c:lblOffset val="100"/>
      </c:catAx>
      <c:valAx>
        <c:axId val="90834816"/>
        <c:scaling>
          <c:logBase val="10"/>
          <c:orientation val="minMax"/>
          <c:max val="30"/>
          <c:min val="1.0000000000000005E-2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meq/kg</a:t>
                </a:r>
              </a:p>
            </c:rich>
          </c:tx>
          <c:layout/>
        </c:title>
        <c:numFmt formatCode="@" sourceLinked="0"/>
        <c:majorTickMark val="in"/>
        <c:minorTickMark val="in"/>
        <c:tickLblPos val="nextTo"/>
        <c:crossAx val="90833280"/>
        <c:crosses val="autoZero"/>
        <c:crossBetween val="between"/>
      </c:valAx>
      <c:spPr>
        <a:solidFill>
          <a:schemeClr val="bg1">
            <a:lumMod val="75000"/>
          </a:schemeClr>
        </a:solidFill>
      </c:spPr>
    </c:plotArea>
    <c:legend>
      <c:legendPos val="r"/>
      <c:layout>
        <c:manualLayout>
          <c:xMode val="edge"/>
          <c:yMode val="edge"/>
          <c:x val="0.66904804484185265"/>
          <c:y val="0.13530165821699897"/>
          <c:w val="0.28371602330196538"/>
          <c:h val="0.77843710605273297"/>
        </c:manualLayout>
      </c:layout>
    </c:legend>
    <c:plotVisOnly val="1"/>
    <c:dispBlanksAs val="gap"/>
  </c:chart>
  <c:spPr>
    <a:ln>
      <a:noFill/>
    </a:ln>
  </c:spPr>
  <c:txPr>
    <a:bodyPr/>
    <a:lstStyle/>
    <a:p>
      <a:pPr>
        <a:defRPr>
          <a:latin typeface="Times New Roman"/>
          <a:cs typeface="Times New Roman"/>
        </a:defRPr>
      </a:pPr>
      <a:endParaRPr lang="en-US"/>
    </a:p>
  </c:txPr>
  <c:printSettings>
    <c:headerFooter/>
    <c:pageMargins b="1" l="0.75000000000000089" r="0.75000000000000089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"/>
  <c:chart>
    <c:title>
      <c:tx>
        <c:rich>
          <a:bodyPr/>
          <a:lstStyle/>
          <a:p>
            <a:pPr>
              <a:defRPr/>
            </a:pPr>
            <a:r>
              <a:rPr lang="en-US"/>
              <a:t>Fort Bidwell (Wells and Hot Springs)</a:t>
            </a:r>
          </a:p>
        </c:rich>
      </c:tx>
      <c:layout>
        <c:manualLayout>
          <c:xMode val="edge"/>
          <c:yMode val="edge"/>
          <c:x val="0.14298501860619822"/>
          <c:y val="2.2408933930257911E-2"/>
        </c:manualLayout>
      </c:layout>
    </c:title>
    <c:plotArea>
      <c:layout>
        <c:manualLayout>
          <c:layoutTarget val="inner"/>
          <c:xMode val="edge"/>
          <c:yMode val="edge"/>
          <c:x val="0.1051501267200851"/>
          <c:y val="0.12773092340247019"/>
          <c:w val="0.55097634020444597"/>
          <c:h val="0.80127025130207863"/>
        </c:manualLayout>
      </c:layout>
      <c:lineChart>
        <c:grouping val="standard"/>
        <c:ser>
          <c:idx val="0"/>
          <c:order val="0"/>
          <c:tx>
            <c:strRef>
              <c:f>MeqKg!$A$177</c:f>
              <c:strCache>
                <c:ptCount val="1"/>
                <c:pt idx="0">
                  <c:v>FB-1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MeqKg!$S$177:$Z$177</c:f>
              <c:numCache>
                <c:formatCode>0.00E+00</c:formatCode>
                <c:ptCount val="8"/>
                <c:pt idx="1">
                  <c:v>1.1144471686486344</c:v>
                </c:pt>
                <c:pt idx="2">
                  <c:v>1.7488595978039319</c:v>
                </c:pt>
                <c:pt idx="3">
                  <c:v>1.0154288776690266</c:v>
                </c:pt>
                <c:pt idx="4">
                  <c:v>1.0479041916167664</c:v>
                </c:pt>
                <c:pt idx="5">
                  <c:v>4.6977416476980851</c:v>
                </c:pt>
                <c:pt idx="6">
                  <c:v>0.23018903635196414</c:v>
                </c:pt>
                <c:pt idx="7">
                  <c:v>4.9372557087019132E-2</c:v>
                </c:pt>
              </c:numCache>
            </c:numRef>
          </c:val>
        </c:ser>
        <c:ser>
          <c:idx val="1"/>
          <c:order val="1"/>
          <c:tx>
            <c:strRef>
              <c:f>MeqKg!$A$178</c:f>
              <c:strCache>
                <c:ptCount val="1"/>
                <c:pt idx="0">
                  <c:v>FB-1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MeqKg!$S$178:$Z$178</c:f>
              <c:numCache>
                <c:formatCode>0.00E+00</c:formatCode>
                <c:ptCount val="8"/>
                <c:pt idx="0">
                  <c:v>0.1052720062838966</c:v>
                </c:pt>
                <c:pt idx="1">
                  <c:v>2.4255614847058515</c:v>
                </c:pt>
                <c:pt idx="2">
                  <c:v>1.4844486824216707</c:v>
                </c:pt>
                <c:pt idx="3">
                  <c:v>0.71926212168222714</c:v>
                </c:pt>
                <c:pt idx="4">
                  <c:v>0.29041916167664672</c:v>
                </c:pt>
                <c:pt idx="5">
                  <c:v>4.1105239417358241</c:v>
                </c:pt>
                <c:pt idx="6">
                  <c:v>0.24067542578577583</c:v>
                </c:pt>
                <c:pt idx="7">
                  <c:v>2.1394774737708292E-2</c:v>
                </c:pt>
              </c:numCache>
            </c:numRef>
          </c:val>
        </c:ser>
        <c:ser>
          <c:idx val="2"/>
          <c:order val="2"/>
          <c:tx>
            <c:strRef>
              <c:f>MeqKg!$A$179</c:f>
              <c:strCache>
                <c:ptCount val="1"/>
                <c:pt idx="0">
                  <c:v>FB-1?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MeqKg!$S$179:$Z$179</c:f>
              <c:numCache>
                <c:formatCode>0.00E+00</c:formatCode>
                <c:ptCount val="8"/>
                <c:pt idx="1">
                  <c:v>2.310838982050845</c:v>
                </c:pt>
                <c:pt idx="2">
                  <c:v>1.8529583833874994</c:v>
                </c:pt>
                <c:pt idx="3">
                  <c:v>0.93363044030124387</c:v>
                </c:pt>
                <c:pt idx="4">
                  <c:v>0.24950099800399203</c:v>
                </c:pt>
                <c:pt idx="5">
                  <c:v>4.7847368633961977</c:v>
                </c:pt>
                <c:pt idx="6">
                  <c:v>0.25576559594662684</c:v>
                </c:pt>
                <c:pt idx="7">
                  <c:v>1.0697387368854146E-2</c:v>
                </c:pt>
              </c:numCache>
            </c:numRef>
          </c:val>
        </c:ser>
        <c:ser>
          <c:idx val="3"/>
          <c:order val="3"/>
          <c:tx>
            <c:strRef>
              <c:f>MeqKg!$A$180</c:f>
              <c:strCache>
                <c:ptCount val="1"/>
                <c:pt idx="0">
                  <c:v>FB-2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MeqKg!$S$180:$Z$180</c:f>
              <c:numCache>
                <c:formatCode>0.00E+00</c:formatCode>
                <c:ptCount val="8"/>
                <c:pt idx="1">
                  <c:v>2.179727550445123</c:v>
                </c:pt>
                <c:pt idx="2">
                  <c:v>0.72869149908497166</c:v>
                </c:pt>
                <c:pt idx="3">
                  <c:v>0.47950808112148474</c:v>
                </c:pt>
                <c:pt idx="4">
                  <c:v>0.34930139720558884</c:v>
                </c:pt>
                <c:pt idx="5">
                  <c:v>2.8708421180377184</c:v>
                </c:pt>
                <c:pt idx="6">
                  <c:v>0.1534593575679761</c:v>
                </c:pt>
              </c:numCache>
            </c:numRef>
          </c:val>
        </c:ser>
        <c:ser>
          <c:idx val="4"/>
          <c:order val="4"/>
          <c:tx>
            <c:strRef>
              <c:f>MeqKg!$A$181</c:f>
              <c:strCache>
                <c:ptCount val="1"/>
                <c:pt idx="0">
                  <c:v>FB-3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MeqKg!$S$181:$Z$181</c:f>
              <c:numCache>
                <c:formatCode>0.00E+00</c:formatCode>
                <c:ptCount val="8"/>
                <c:pt idx="1">
                  <c:v>3.0155629269315991</c:v>
                </c:pt>
                <c:pt idx="2">
                  <c:v>7.7033101331839857</c:v>
                </c:pt>
                <c:pt idx="3">
                  <c:v>5.7258906157447882</c:v>
                </c:pt>
                <c:pt idx="4">
                  <c:v>0.69860279441117767</c:v>
                </c:pt>
                <c:pt idx="5">
                  <c:v>14.180220158792368</c:v>
                </c:pt>
                <c:pt idx="6">
                  <c:v>0.21867958453436595</c:v>
                </c:pt>
                <c:pt idx="7">
                  <c:v>4.1143797572515944E-3</c:v>
                </c:pt>
              </c:numCache>
            </c:numRef>
          </c:val>
        </c:ser>
        <c:ser>
          <c:idx val="5"/>
          <c:order val="5"/>
          <c:tx>
            <c:strRef>
              <c:f>MeqKg!$A$182</c:f>
              <c:strCache>
                <c:ptCount val="1"/>
                <c:pt idx="0">
                  <c:v>Fort Bidwell Hydro Energy Corp. Well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MeqKg!$S$182:$Z$182</c:f>
              <c:numCache>
                <c:formatCode>0.00E+00</c:formatCode>
                <c:ptCount val="8"/>
                <c:pt idx="0">
                  <c:v>0.12632640754067592</c:v>
                </c:pt>
                <c:pt idx="1">
                  <c:v>2.1961164793958385</c:v>
                </c:pt>
                <c:pt idx="2">
                  <c:v>5.267398550528509</c:v>
                </c:pt>
                <c:pt idx="3">
                  <c:v>0.98722251995599797</c:v>
                </c:pt>
                <c:pt idx="4">
                  <c:v>0.44910179640718567</c:v>
                </c:pt>
                <c:pt idx="5">
                  <c:v>4.0887751378112958</c:v>
                </c:pt>
                <c:pt idx="6">
                  <c:v>0.23018903635196414</c:v>
                </c:pt>
                <c:pt idx="7">
                  <c:v>8.2287595145031894E-2</c:v>
                </c:pt>
              </c:numCache>
            </c:numRef>
          </c:val>
        </c:ser>
        <c:ser>
          <c:idx val="6"/>
          <c:order val="6"/>
          <c:tx>
            <c:strRef>
              <c:f>MeqKg!$A$183</c:f>
              <c:strCache>
                <c:ptCount val="1"/>
                <c:pt idx="0">
                  <c:v>Hot well west of Fort Bidwell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MeqKg!$S$183:$Z$183</c:f>
              <c:numCache>
                <c:formatCode>0.00E+00</c:formatCode>
                <c:ptCount val="8"/>
                <c:pt idx="0">
                  <c:v>7.3690404398727621E-2</c:v>
                </c:pt>
                <c:pt idx="1">
                  <c:v>2.1181593195513098</c:v>
                </c:pt>
                <c:pt idx="2">
                  <c:v>1.1659063985359546</c:v>
                </c:pt>
                <c:pt idx="3">
                  <c:v>0.59233351197359885</c:v>
                </c:pt>
                <c:pt idx="4">
                  <c:v>0.19960079840319361</c:v>
                </c:pt>
                <c:pt idx="5">
                  <c:v>3.3928134122263947</c:v>
                </c:pt>
                <c:pt idx="6">
                  <c:v>0.17392060524370623</c:v>
                </c:pt>
                <c:pt idx="7">
                  <c:v>0.19749022834807653</c:v>
                </c:pt>
              </c:numCache>
            </c:numRef>
          </c:val>
        </c:ser>
        <c:ser>
          <c:idx val="7"/>
          <c:order val="7"/>
          <c:tx>
            <c:strRef>
              <c:f>MeqKg!$A$184</c:f>
              <c:strCache>
                <c:ptCount val="1"/>
                <c:pt idx="0">
                  <c:v>Unnamed spring N of Fort Bidwell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MeqKg!$S$184:$Z$184</c:f>
              <c:numCache>
                <c:formatCode>0.00E+00</c:formatCode>
                <c:ptCount val="8"/>
                <c:pt idx="2">
                  <c:v>1.2075459127693815</c:v>
                </c:pt>
                <c:pt idx="3">
                  <c:v>0.6769525851126843</c:v>
                </c:pt>
                <c:pt idx="4">
                  <c:v>0.18463073852295411</c:v>
                </c:pt>
                <c:pt idx="5">
                  <c:v>3.3928134122263947</c:v>
                </c:pt>
                <c:pt idx="6">
                  <c:v>0.19693950887890266</c:v>
                </c:pt>
                <c:pt idx="7">
                  <c:v>0.23863402592059246</c:v>
                </c:pt>
              </c:numCache>
            </c:numRef>
          </c:val>
        </c:ser>
        <c:ser>
          <c:idx val="8"/>
          <c:order val="8"/>
          <c:tx>
            <c:strRef>
              <c:f>MeqKg!$A$185</c:f>
              <c:strCache>
                <c:ptCount val="1"/>
                <c:pt idx="0">
                  <c:v>Unnamed spring N of Fort Bidwell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MeqKg!$S$185:$Z$185</c:f>
              <c:numCache>
                <c:formatCode>0.00E+00</c:formatCode>
                <c:ptCount val="8"/>
                <c:pt idx="1">
                  <c:v>2.2125054083465536</c:v>
                </c:pt>
                <c:pt idx="2">
                  <c:v>1.2075459127693815</c:v>
                </c:pt>
                <c:pt idx="3">
                  <c:v>0.71644148591092427</c:v>
                </c:pt>
                <c:pt idx="4">
                  <c:v>0.2345309381237525</c:v>
                </c:pt>
                <c:pt idx="5">
                  <c:v>3.4798086279245073</c:v>
                </c:pt>
                <c:pt idx="6">
                  <c:v>0.1841512290815713</c:v>
                </c:pt>
                <c:pt idx="7">
                  <c:v>0.17280394980456698</c:v>
                </c:pt>
              </c:numCache>
            </c:numRef>
          </c:val>
        </c:ser>
        <c:ser>
          <c:idx val="9"/>
          <c:order val="9"/>
          <c:tx>
            <c:strRef>
              <c:f>MeqKg!$A$186</c:f>
              <c:strCache>
                <c:ptCount val="1"/>
                <c:pt idx="0">
                  <c:v>Unnamed Well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MeqKg!$S$186:$Z$186</c:f>
              <c:numCache>
                <c:formatCode>0.00E+00</c:formatCode>
                <c:ptCount val="8"/>
                <c:pt idx="0">
                  <c:v>0.11579920691228628</c:v>
                </c:pt>
                <c:pt idx="1">
                  <c:v>2.179727550445123</c:v>
                </c:pt>
                <c:pt idx="2">
                  <c:v>1.790499112037359</c:v>
                </c:pt>
                <c:pt idx="3">
                  <c:v>0.87439708910388392</c:v>
                </c:pt>
                <c:pt idx="4">
                  <c:v>0.20958083832335331</c:v>
                </c:pt>
                <c:pt idx="5">
                  <c:v>4.7847368633961977</c:v>
                </c:pt>
                <c:pt idx="6">
                  <c:v>0.24297731614929549</c:v>
                </c:pt>
                <c:pt idx="7">
                  <c:v>8.2287595145031887E-3</c:v>
                </c:pt>
              </c:numCache>
            </c:numRef>
          </c:val>
        </c:ser>
        <c:ser>
          <c:idx val="10"/>
          <c:order val="10"/>
          <c:tx>
            <c:strRef>
              <c:f>MeqKg!$A$187</c:f>
              <c:strCache>
                <c:ptCount val="1"/>
                <c:pt idx="0">
                  <c:v>Unnamed well E of Fandango Pass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MeqKg!$S$187:$Z$187</c:f>
              <c:numCache>
                <c:formatCode>0.00E+00</c:formatCode>
                <c:ptCount val="8"/>
                <c:pt idx="0">
                  <c:v>4.7372402827753471E-2</c:v>
                </c:pt>
                <c:pt idx="1">
                  <c:v>1.8683379003815341</c:v>
                </c:pt>
                <c:pt idx="2">
                  <c:v>0.66623222773483126</c:v>
                </c:pt>
                <c:pt idx="3">
                  <c:v>0.50771443883451328</c:v>
                </c:pt>
                <c:pt idx="4">
                  <c:v>0.19960079840319361</c:v>
                </c:pt>
                <c:pt idx="5">
                  <c:v>2.6968516866414931</c:v>
                </c:pt>
                <c:pt idx="6">
                  <c:v>0.19182419695997011</c:v>
                </c:pt>
                <c:pt idx="7">
                  <c:v>2.4686278543509566E-2</c:v>
                </c:pt>
              </c:numCache>
            </c:numRef>
          </c:val>
        </c:ser>
        <c:ser>
          <c:idx val="11"/>
          <c:order val="11"/>
          <c:tx>
            <c:strRef>
              <c:f>MeqKg!$A$188</c:f>
              <c:strCache>
                <c:ptCount val="1"/>
                <c:pt idx="0">
                  <c:v>Unnamed well E of Fandango Pass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MeqKg!$S$188:$Z$188</c:f>
              <c:numCache>
                <c:formatCode>0.00E+00</c:formatCode>
                <c:ptCount val="8"/>
                <c:pt idx="0">
                  <c:v>4.7372402827753471E-2</c:v>
                </c:pt>
                <c:pt idx="1">
                  <c:v>1.9782808739205631</c:v>
                </c:pt>
                <c:pt idx="2">
                  <c:v>0.66623222773483126</c:v>
                </c:pt>
                <c:pt idx="3">
                  <c:v>0.50771443883451328</c:v>
                </c:pt>
                <c:pt idx="4">
                  <c:v>0.19960079840319361</c:v>
                </c:pt>
                <c:pt idx="5">
                  <c:v>2.6968516866414931</c:v>
                </c:pt>
                <c:pt idx="6">
                  <c:v>0.19182419695997011</c:v>
                </c:pt>
                <c:pt idx="7">
                  <c:v>2.4686278543509566E-2</c:v>
                </c:pt>
              </c:numCache>
            </c:numRef>
          </c:val>
        </c:ser>
        <c:marker val="1"/>
        <c:axId val="90897408"/>
        <c:axId val="91374336"/>
      </c:lineChart>
      <c:catAx>
        <c:axId val="90897408"/>
        <c:scaling>
          <c:orientation val="minMax"/>
        </c:scaling>
        <c:axPos val="b"/>
        <c:majorGridlines/>
        <c:numFmt formatCode="@" sourceLinked="1"/>
        <c:majorTickMark val="none"/>
        <c:minorTickMark val="in"/>
        <c:tickLblPos val="nextTo"/>
        <c:crossAx val="91374336"/>
        <c:crossesAt val="1.0000000000000043E-10"/>
        <c:auto val="1"/>
        <c:lblAlgn val="ctr"/>
        <c:lblOffset val="100"/>
      </c:catAx>
      <c:valAx>
        <c:axId val="91374336"/>
        <c:scaling>
          <c:logBase val="10"/>
          <c:orientation val="minMax"/>
          <c:max val="30"/>
          <c:min val="1.0000000000000005E-2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meq/kg</a:t>
                </a:r>
              </a:p>
            </c:rich>
          </c:tx>
          <c:layout/>
        </c:title>
        <c:numFmt formatCode="@" sourceLinked="0"/>
        <c:majorTickMark val="in"/>
        <c:minorTickMark val="in"/>
        <c:tickLblPos val="nextTo"/>
        <c:crossAx val="90897408"/>
        <c:crosses val="autoZero"/>
        <c:crossBetween val="between"/>
      </c:valAx>
      <c:spPr>
        <a:solidFill>
          <a:schemeClr val="bg1">
            <a:lumMod val="75000"/>
          </a:schemeClr>
        </a:solidFill>
      </c:spPr>
    </c:plotArea>
    <c:legend>
      <c:legendPos val="r"/>
      <c:layout>
        <c:manualLayout>
          <c:xMode val="edge"/>
          <c:yMode val="edge"/>
          <c:x val="0.65782042521554418"/>
          <c:y val="0.13291034264936238"/>
          <c:w val="0.28130081300813031"/>
          <c:h val="0.73352186405313002"/>
        </c:manualLayout>
      </c:layout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</c:chart>
  <c:spPr>
    <a:ln>
      <a:noFill/>
    </a:ln>
  </c:spPr>
  <c:txPr>
    <a:bodyPr/>
    <a:lstStyle/>
    <a:p>
      <a:pPr>
        <a:defRPr>
          <a:latin typeface="Times New Roman"/>
          <a:cs typeface="Times New Roman"/>
        </a:defRPr>
      </a:pPr>
      <a:endParaRPr lang="en-US"/>
    </a:p>
  </c:txPr>
  <c:printSettings>
    <c:headerFooter/>
    <c:pageMargins b="1" l="0.75000000000000089" r="0.75000000000000089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5"/>
  <c:chart>
    <c:title>
      <c:tx>
        <c:rich>
          <a:bodyPr/>
          <a:lstStyle/>
          <a:p>
            <a:pPr>
              <a:defRPr/>
            </a:pPr>
            <a:r>
              <a:rPr lang="en-US"/>
              <a:t>Eastern Hot Springs</a:t>
            </a:r>
          </a:p>
        </c:rich>
      </c:tx>
      <c:layout>
        <c:manualLayout>
          <c:xMode val="edge"/>
          <c:yMode val="edge"/>
          <c:x val="0.224884959295342"/>
          <c:y val="2.5233615149176446E-2"/>
        </c:manualLayout>
      </c:layout>
    </c:title>
    <c:plotArea>
      <c:layout>
        <c:manualLayout>
          <c:layoutTarget val="inner"/>
          <c:xMode val="edge"/>
          <c:yMode val="edge"/>
          <c:x val="7.5082831426310337E-2"/>
          <c:y val="0.11123273273726809"/>
          <c:w val="0.53924492615595099"/>
          <c:h val="0.80562596618362803"/>
        </c:manualLayout>
      </c:layout>
      <c:lineChart>
        <c:grouping val="standard"/>
        <c:ser>
          <c:idx val="0"/>
          <c:order val="0"/>
          <c:tx>
            <c:strRef>
              <c:f>MeqKg!$A$369</c:f>
              <c:strCache>
                <c:ptCount val="1"/>
                <c:pt idx="0">
                  <c:v>Leonard Hot Springs (East)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MeqKg!$S$369:$Z$369</c:f>
              <c:numCache>
                <c:formatCode>0.00E+00</c:formatCode>
                <c:ptCount val="8"/>
                <c:pt idx="1">
                  <c:v>1.3388365510371487</c:v>
                </c:pt>
                <c:pt idx="2">
                  <c:v>8.0572460041681158</c:v>
                </c:pt>
                <c:pt idx="3">
                  <c:v>6.0925732660141589</c:v>
                </c:pt>
                <c:pt idx="4">
                  <c:v>1.347305389221557</c:v>
                </c:pt>
                <c:pt idx="7">
                  <c:v>8.2287595145031894E-2</c:v>
                </c:pt>
              </c:numCache>
            </c:numRef>
          </c:val>
        </c:ser>
        <c:ser>
          <c:idx val="1"/>
          <c:order val="1"/>
          <c:tx>
            <c:strRef>
              <c:f>MeqKg!$A$370</c:f>
              <c:strCache>
                <c:ptCount val="1"/>
                <c:pt idx="0">
                  <c:v>Leonard Hot Springs (East)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MeqKg!$S$370:$Z$370</c:f>
              <c:numCache>
                <c:formatCode>0.00E+00</c:formatCode>
                <c:ptCount val="8"/>
                <c:pt idx="0">
                  <c:v>0.30528881822330012</c:v>
                </c:pt>
                <c:pt idx="1">
                  <c:v>1.3388365510371487</c:v>
                </c:pt>
                <c:pt idx="3">
                  <c:v>5.979747835162045</c:v>
                </c:pt>
                <c:pt idx="4">
                  <c:v>1.3972055888223553</c:v>
                </c:pt>
                <c:pt idx="5">
                  <c:v>13.788741688150861</c:v>
                </c:pt>
                <c:pt idx="6">
                  <c:v>0.24297731614929549</c:v>
                </c:pt>
                <c:pt idx="7">
                  <c:v>8.2287595145031894E-2</c:v>
                </c:pt>
              </c:numCache>
            </c:numRef>
          </c:val>
        </c:ser>
        <c:ser>
          <c:idx val="2"/>
          <c:order val="2"/>
          <c:tx>
            <c:strRef>
              <c:f>MeqKg!$A$371</c:f>
              <c:strCache>
                <c:ptCount val="1"/>
                <c:pt idx="0">
                  <c:v>Leonard Hot Springs (East)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MeqKg!$S$371:$Z$371</c:f>
              <c:numCache>
                <c:formatCode>0.00E+00</c:formatCode>
                <c:ptCount val="8"/>
                <c:pt idx="0">
                  <c:v>0.1579080094258449</c:v>
                </c:pt>
                <c:pt idx="1">
                  <c:v>1.4782813913545121</c:v>
                </c:pt>
                <c:pt idx="2">
                  <c:v>8.119705275518255</c:v>
                </c:pt>
                <c:pt idx="3">
                  <c:v>6.0079541928750739</c:v>
                </c:pt>
                <c:pt idx="4">
                  <c:v>1.347305389221557</c:v>
                </c:pt>
                <c:pt idx="5">
                  <c:v>14.919679492226326</c:v>
                </c:pt>
                <c:pt idx="6">
                  <c:v>0.23018903635196414</c:v>
                </c:pt>
                <c:pt idx="7">
                  <c:v>5.0195433038469447E-2</c:v>
                </c:pt>
              </c:numCache>
            </c:numRef>
          </c:val>
        </c:ser>
        <c:ser>
          <c:idx val="3"/>
          <c:order val="3"/>
          <c:tx>
            <c:strRef>
              <c:f>MeqKg!$A$372</c:f>
              <c:strCache>
                <c:ptCount val="1"/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MeqKg!$S$372:$Z$372</c:f>
              <c:numCache>
                <c:formatCode>0.00E+00</c:formatCode>
                <c:ptCount val="8"/>
              </c:numCache>
            </c:numRef>
          </c:val>
        </c:ser>
        <c:ser>
          <c:idx val="4"/>
          <c:order val="4"/>
          <c:tx>
            <c:strRef>
              <c:f>MeqKg!$A$373</c:f>
              <c:strCache>
                <c:ptCount val="1"/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MeqKg!$S$373:$Z$373</c:f>
              <c:numCache>
                <c:formatCode>0.00E+00</c:formatCode>
                <c:ptCount val="8"/>
              </c:numCache>
            </c:numRef>
          </c:val>
        </c:ser>
        <c:ser>
          <c:idx val="5"/>
          <c:order val="5"/>
          <c:tx>
            <c:strRef>
              <c:f>MeqKg!$A$374</c:f>
              <c:strCache>
                <c:ptCount val="1"/>
                <c:pt idx="0">
                  <c:v>Leonard Hot Springs (East)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MeqKg!$S$374:$Z$374</c:f>
              <c:numCache>
                <c:formatCode>0.00E+00</c:formatCode>
                <c:ptCount val="8"/>
                <c:pt idx="0">
                  <c:v>0.27370721633813117</c:v>
                </c:pt>
                <c:pt idx="1">
                  <c:v>1.3766700318600777</c:v>
                </c:pt>
                <c:pt idx="2">
                  <c:v>8.119705275518255</c:v>
                </c:pt>
                <c:pt idx="3">
                  <c:v>6.2053986968662729</c:v>
                </c:pt>
                <c:pt idx="4">
                  <c:v>1.2974051896207586</c:v>
                </c:pt>
                <c:pt idx="5">
                  <c:v>14.354210590188593</c:v>
                </c:pt>
                <c:pt idx="6">
                  <c:v>0.21740075655463281</c:v>
                </c:pt>
                <c:pt idx="7">
                  <c:v>4.9372557087019132E-2</c:v>
                </c:pt>
              </c:numCache>
            </c:numRef>
          </c:val>
        </c:ser>
        <c:ser>
          <c:idx val="6"/>
          <c:order val="6"/>
          <c:tx>
            <c:strRef>
              <c:f>MeqKg!$A$375</c:f>
              <c:strCache>
                <c:ptCount val="1"/>
                <c:pt idx="0">
                  <c:v>Leonard Hot Springs (East)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MeqKg!$S$375:$Z$375</c:f>
              <c:numCache>
                <c:formatCode>0.00E+00</c:formatCode>
                <c:ptCount val="8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7"/>
          <c:order val="7"/>
          <c:tx>
            <c:strRef>
              <c:f>MeqKg!$A$376</c:f>
              <c:strCache>
                <c:ptCount val="1"/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MeqKg!$S$376:$Z$376</c:f>
              <c:numCache>
                <c:formatCode>0.00E+00</c:formatCode>
                <c:ptCount val="8"/>
              </c:numCache>
            </c:numRef>
          </c:val>
        </c:ser>
        <c:ser>
          <c:idx val="8"/>
          <c:order val="8"/>
          <c:tx>
            <c:strRef>
              <c:f>MeqKg!$A$377</c:f>
              <c:strCache>
                <c:ptCount val="1"/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MeqKg!$S$377:$Z$377</c:f>
              <c:numCache>
                <c:formatCode>0.00E+00</c:formatCode>
                <c:ptCount val="8"/>
              </c:numCache>
            </c:numRef>
          </c:val>
        </c:ser>
        <c:ser>
          <c:idx val="9"/>
          <c:order val="9"/>
          <c:tx>
            <c:strRef>
              <c:f>MeqKg!$A$378</c:f>
              <c:strCache>
                <c:ptCount val="1"/>
                <c:pt idx="0">
                  <c:v>Leonard Hot Springs (West)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MeqKg!$S$378:$Z$378</c:f>
              <c:numCache>
                <c:formatCode>0.00E+00</c:formatCode>
                <c:ptCount val="8"/>
                <c:pt idx="0">
                  <c:v>0.2105440125677932</c:v>
                </c:pt>
                <c:pt idx="1">
                  <c:v>2.8175515477050443</c:v>
                </c:pt>
                <c:pt idx="2">
                  <c:v>8.0364262470514021</c:v>
                </c:pt>
                <c:pt idx="3">
                  <c:v>6.3464304854314157</c:v>
                </c:pt>
                <c:pt idx="4">
                  <c:v>0.84830339321357284</c:v>
                </c:pt>
                <c:pt idx="5">
                  <c:v>16.094114904150846</c:v>
                </c:pt>
                <c:pt idx="6">
                  <c:v>0.1457863896895773</c:v>
                </c:pt>
                <c:pt idx="7">
                  <c:v>0.21394774737708291</c:v>
                </c:pt>
              </c:numCache>
            </c:numRef>
          </c:val>
        </c:ser>
        <c:ser>
          <c:idx val="10"/>
          <c:order val="10"/>
          <c:tx>
            <c:strRef>
              <c:f>MeqKg!$A$379</c:f>
              <c:strCache>
                <c:ptCount val="1"/>
                <c:pt idx="0">
                  <c:v>Leonard Hot Springs (West)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MeqKg!$S$379:$Z$379</c:f>
              <c:numCache>
                <c:formatCode>0.00E+00</c:formatCode>
                <c:ptCount val="8"/>
                <c:pt idx="0">
                  <c:v>0.2105440125677932</c:v>
                </c:pt>
                <c:pt idx="1">
                  <c:v>2.8175515477050443</c:v>
                </c:pt>
                <c:pt idx="2">
                  <c:v>8.0364262470514021</c:v>
                </c:pt>
                <c:pt idx="3">
                  <c:v>6.3464304854314157</c:v>
                </c:pt>
                <c:pt idx="4">
                  <c:v>0.84830339321357284</c:v>
                </c:pt>
                <c:pt idx="5">
                  <c:v>16.094114904150846</c:v>
                </c:pt>
                <c:pt idx="6">
                  <c:v>0.1457863896895773</c:v>
                </c:pt>
                <c:pt idx="7">
                  <c:v>0.21394774737708291</c:v>
                </c:pt>
              </c:numCache>
            </c:numRef>
          </c:val>
        </c:ser>
        <c:ser>
          <c:idx val="11"/>
          <c:order val="11"/>
          <c:tx>
            <c:strRef>
              <c:f>MeqKg!$A$380</c:f>
              <c:strCache>
                <c:ptCount val="1"/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MeqKg!$S$380:$Z$380</c:f>
              <c:numCache>
                <c:formatCode>0.00E+00</c:formatCode>
                <c:ptCount val="8"/>
              </c:numCache>
            </c:numRef>
          </c:val>
        </c:ser>
        <c:ser>
          <c:idx val="12"/>
          <c:order val="12"/>
          <c:tx>
            <c:strRef>
              <c:f>MeqKg!$A$381</c:f>
              <c:strCache>
                <c:ptCount val="1"/>
                <c:pt idx="0">
                  <c:v>Leonard Hot Springs (West)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MeqKg!$S$381:$Z$381</c:f>
              <c:numCache>
                <c:formatCode>0.00E+00</c:formatCode>
                <c:ptCount val="8"/>
                <c:pt idx="0">
                  <c:v>0.11579920691228628</c:v>
                </c:pt>
                <c:pt idx="1">
                  <c:v>2.8575168178852577</c:v>
                </c:pt>
                <c:pt idx="2">
                  <c:v>8.1821645468683961</c:v>
                </c:pt>
                <c:pt idx="3">
                  <c:v>6.1489859814402159</c:v>
                </c:pt>
                <c:pt idx="4">
                  <c:v>0.49900199600798406</c:v>
                </c:pt>
                <c:pt idx="5">
                  <c:v>16.268105335547073</c:v>
                </c:pt>
                <c:pt idx="6">
                  <c:v>0.17903591716263878</c:v>
                </c:pt>
                <c:pt idx="7">
                  <c:v>0.55132688747171366</c:v>
                </c:pt>
              </c:numCache>
            </c:numRef>
          </c:val>
        </c:ser>
        <c:ser>
          <c:idx val="13"/>
          <c:order val="13"/>
          <c:tx>
            <c:strRef>
              <c:f>MeqKg!$A$382</c:f>
              <c:strCache>
                <c:ptCount val="1"/>
                <c:pt idx="0">
                  <c:v>Leonard Hot Springs (West)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MeqKg!$S$382:$Z$382</c:f>
              <c:numCache>
                <c:formatCode>0.00E+00</c:formatCode>
                <c:ptCount val="8"/>
                <c:pt idx="0">
                  <c:v>0.23159841382457255</c:v>
                </c:pt>
                <c:pt idx="1">
                  <c:v>2.9827850690301685</c:v>
                </c:pt>
                <c:pt idx="2">
                  <c:v>8.3279028466853902</c:v>
                </c:pt>
                <c:pt idx="3">
                  <c:v>6.1489859814402159</c:v>
                </c:pt>
                <c:pt idx="4">
                  <c:v>0.74850299401197606</c:v>
                </c:pt>
                <c:pt idx="5">
                  <c:v>17.529535963169707</c:v>
                </c:pt>
                <c:pt idx="6">
                  <c:v>0.1457863896895773</c:v>
                </c:pt>
                <c:pt idx="7">
                  <c:v>0.28389220325036002</c:v>
                </c:pt>
              </c:numCache>
            </c:numRef>
          </c:val>
        </c:ser>
        <c:ser>
          <c:idx val="14"/>
          <c:order val="14"/>
          <c:tx>
            <c:strRef>
              <c:f>MeqKg!$A$383</c:f>
              <c:strCache>
                <c:ptCount val="1"/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MeqKg!$S$383:$Z$383</c:f>
              <c:numCache>
                <c:formatCode>0.00E+00</c:formatCode>
                <c:ptCount val="8"/>
              </c:numCache>
            </c:numRef>
          </c:val>
        </c:ser>
        <c:ser>
          <c:idx val="15"/>
          <c:order val="15"/>
          <c:tx>
            <c:strRef>
              <c:f>MeqKg!$A$384</c:f>
              <c:strCache>
                <c:ptCount val="1"/>
                <c:pt idx="0">
                  <c:v>Seyferth (Chicken) Hot Spring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MeqKg!$S$384:$Z$384</c:f>
              <c:numCache>
                <c:formatCode>0.00E+00</c:formatCode>
                <c:ptCount val="8"/>
                <c:pt idx="0">
                  <c:v>0.27370721633813117</c:v>
                </c:pt>
                <c:pt idx="1">
                  <c:v>1.5110592492559425</c:v>
                </c:pt>
                <c:pt idx="2">
                  <c:v>7.7657694045341268</c:v>
                </c:pt>
                <c:pt idx="3">
                  <c:v>6.1207796237271879</c:v>
                </c:pt>
                <c:pt idx="4">
                  <c:v>1.4071856287425151</c:v>
                </c:pt>
                <c:pt idx="5">
                  <c:v>14.049727335245198</c:v>
                </c:pt>
                <c:pt idx="6">
                  <c:v>0.23914083221009608</c:v>
                </c:pt>
                <c:pt idx="7">
                  <c:v>3.4560789960913392E-2</c:v>
                </c:pt>
              </c:numCache>
            </c:numRef>
          </c:val>
        </c:ser>
        <c:ser>
          <c:idx val="16"/>
          <c:order val="16"/>
          <c:tx>
            <c:strRef>
              <c:f>MeqKg!$A$385</c:f>
              <c:strCache>
                <c:ptCount val="1"/>
                <c:pt idx="0">
                  <c:v>Seyferth (Chicken) Hot Spring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MeqKg!$S$385:$Z$385</c:f>
              <c:numCache>
                <c:formatCode>0.00E+00</c:formatCode>
                <c:ptCount val="8"/>
                <c:pt idx="1">
                  <c:v>1.0191143895954415</c:v>
                </c:pt>
                <c:pt idx="2">
                  <c:v>8.1613447897516824</c:v>
                </c:pt>
                <c:pt idx="3">
                  <c:v>6.2053986968662729</c:v>
                </c:pt>
                <c:pt idx="4">
                  <c:v>1.5469061876247505</c:v>
                </c:pt>
              </c:numCache>
            </c:numRef>
          </c:val>
        </c:ser>
        <c:ser>
          <c:idx val="17"/>
          <c:order val="17"/>
          <c:tx>
            <c:strRef>
              <c:f>MeqKg!$A$386</c:f>
              <c:strCache>
                <c:ptCount val="1"/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MeqKg!$S$386:$Z$386</c:f>
              <c:numCache>
                <c:formatCode>0.00E+00</c:formatCode>
                <c:ptCount val="8"/>
              </c:numCache>
            </c:numRef>
          </c:val>
        </c:ser>
        <c:ser>
          <c:idx val="18"/>
          <c:order val="18"/>
          <c:tx>
            <c:strRef>
              <c:f>MeqKg!$A$387</c:f>
              <c:strCache>
                <c:ptCount val="1"/>
                <c:pt idx="0">
                  <c:v>Seyferth (Chicken) Hot Spring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MeqKg!$S$387:$Z$387</c:f>
              <c:numCache>
                <c:formatCode>0.00E+00</c:formatCode>
                <c:ptCount val="8"/>
                <c:pt idx="0">
                  <c:v>0.2105440125677932</c:v>
                </c:pt>
                <c:pt idx="1">
                  <c:v>1.0990449299558682</c:v>
                </c:pt>
                <c:pt idx="2">
                  <c:v>7.7657694045341268</c:v>
                </c:pt>
                <c:pt idx="3">
                  <c:v>6.2053986968662729</c:v>
                </c:pt>
                <c:pt idx="4">
                  <c:v>1.4970059880239521</c:v>
                </c:pt>
                <c:pt idx="5">
                  <c:v>13.266770393962185</c:v>
                </c:pt>
                <c:pt idx="6">
                  <c:v>0.25576559594662684</c:v>
                </c:pt>
                <c:pt idx="7">
                  <c:v>9.8745114174038265E-2</c:v>
                </c:pt>
              </c:numCache>
            </c:numRef>
          </c:val>
        </c:ser>
        <c:ser>
          <c:idx val="19"/>
          <c:order val="19"/>
          <c:tx>
            <c:strRef>
              <c:f>MeqKg!$A$388</c:f>
              <c:strCache>
                <c:ptCount val="1"/>
                <c:pt idx="0">
                  <c:v>Seyferth (Chicken) Hot Spring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MeqKg!$S$388:$Z$388</c:f>
              <c:numCache>
                <c:formatCode>0.00E+00</c:formatCode>
                <c:ptCount val="8"/>
                <c:pt idx="0">
                  <c:v>0.28423441696652085</c:v>
                </c:pt>
                <c:pt idx="1">
                  <c:v>1.0325025238950583</c:v>
                </c:pt>
                <c:pt idx="2">
                  <c:v>7.7033101331839857</c:v>
                </c:pt>
                <c:pt idx="3">
                  <c:v>6.2053986968662729</c:v>
                </c:pt>
                <c:pt idx="4">
                  <c:v>1.3972055888223553</c:v>
                </c:pt>
                <c:pt idx="5">
                  <c:v>13.049282354716903</c:v>
                </c:pt>
                <c:pt idx="6">
                  <c:v>0.23018903635196414</c:v>
                </c:pt>
                <c:pt idx="7">
                  <c:v>8.2287595145031887E-3</c:v>
                </c:pt>
              </c:numCache>
            </c:numRef>
          </c:val>
        </c:ser>
        <c:ser>
          <c:idx val="20"/>
          <c:order val="20"/>
          <c:tx>
            <c:strRef>
              <c:f>MeqKg!$A$389</c:f>
              <c:strCache>
                <c:ptCount val="1"/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MeqKg!$S$389:$Z$389</c:f>
              <c:numCache>
                <c:formatCode>0.00E+00</c:formatCode>
                <c:ptCount val="8"/>
              </c:numCache>
            </c:numRef>
          </c:val>
        </c:ser>
        <c:ser>
          <c:idx val="21"/>
          <c:order val="21"/>
          <c:tx>
            <c:strRef>
              <c:f>MeqKg!$A$390</c:f>
              <c:strCache>
                <c:ptCount val="1"/>
                <c:pt idx="0">
                  <c:v>Seyferth (Chicken) Hot Spring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MeqKg!$S$390:$Z$390</c:f>
              <c:numCache>
                <c:formatCode>0.00E+00</c:formatCode>
                <c:ptCount val="8"/>
                <c:pt idx="0">
                  <c:v>0.26844361602393629</c:v>
                </c:pt>
                <c:pt idx="1">
                  <c:v>1.2127807423529258</c:v>
                </c:pt>
                <c:pt idx="2">
                  <c:v>7.9115077043511208</c:v>
                </c:pt>
                <c:pt idx="3">
                  <c:v>6.0079541928750739</c:v>
                </c:pt>
                <c:pt idx="4">
                  <c:v>1.5469061876247505</c:v>
                </c:pt>
                <c:pt idx="5">
                  <c:v>14.876181884377269</c:v>
                </c:pt>
                <c:pt idx="6">
                  <c:v>0.24809262806822799</c:v>
                </c:pt>
                <c:pt idx="7">
                  <c:v>2.3863402592059244E-2</c:v>
                </c:pt>
              </c:numCache>
            </c:numRef>
          </c:val>
        </c:ser>
        <c:ser>
          <c:idx val="22"/>
          <c:order val="22"/>
          <c:tx>
            <c:strRef>
              <c:f>MeqKg!$A$391</c:f>
              <c:strCache>
                <c:ptCount val="1"/>
                <c:pt idx="0">
                  <c:v>Seyferth (Chicken) Hot Spring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MeqKg!$S$391:$Z$391</c:f>
              <c:numCache>
                <c:formatCode>0.00E+00</c:formatCode>
                <c:ptCount val="8"/>
                <c:pt idx="0">
                  <c:v>0.31581601885168981</c:v>
                </c:pt>
                <c:pt idx="1">
                  <c:v>0.8992185790548014</c:v>
                </c:pt>
                <c:pt idx="3">
                  <c:v>6.1489859814402159</c:v>
                </c:pt>
                <c:pt idx="4">
                  <c:v>1.5469061876247505</c:v>
                </c:pt>
                <c:pt idx="5">
                  <c:v>13.614751256754635</c:v>
                </c:pt>
                <c:pt idx="6">
                  <c:v>0.25576559594662684</c:v>
                </c:pt>
              </c:numCache>
            </c:numRef>
          </c:val>
        </c:ser>
        <c:ser>
          <c:idx val="23"/>
          <c:order val="23"/>
          <c:tx>
            <c:strRef>
              <c:f>MeqKg!$A$392</c:f>
              <c:strCache>
                <c:ptCount val="1"/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MeqKg!$S$392:$Z$392</c:f>
              <c:numCache>
                <c:formatCode>0.00E+00</c:formatCode>
                <c:ptCount val="8"/>
              </c:numCache>
            </c:numRef>
          </c:val>
        </c:ser>
        <c:ser>
          <c:idx val="24"/>
          <c:order val="24"/>
          <c:tx>
            <c:strRef>
              <c:f>MeqKg!$A$393</c:f>
              <c:strCache>
                <c:ptCount val="1"/>
                <c:pt idx="0">
                  <c:v>Surprise Valley Hot Springs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MeqKg!$S$393:$Z$393</c:f>
              <c:numCache>
                <c:formatCode>0.00E+00</c:formatCode>
                <c:ptCount val="8"/>
                <c:pt idx="0">
                  <c:v>0.26318001570974148</c:v>
                </c:pt>
                <c:pt idx="1">
                  <c:v>0.98497462993798424</c:v>
                </c:pt>
                <c:pt idx="2">
                  <c:v>6.0377295638469075</c:v>
                </c:pt>
                <c:pt idx="3">
                  <c:v>5.4156206809014744</c:v>
                </c:pt>
                <c:pt idx="4">
                  <c:v>0.84830339321357284</c:v>
                </c:pt>
                <c:pt idx="5">
                  <c:v>12.048837374188606</c:v>
                </c:pt>
                <c:pt idx="6">
                  <c:v>0.1534593575679761</c:v>
                </c:pt>
                <c:pt idx="7">
                  <c:v>4.1143797572515944E-3</c:v>
                </c:pt>
              </c:numCache>
            </c:numRef>
          </c:val>
        </c:ser>
        <c:ser>
          <c:idx val="25"/>
          <c:order val="25"/>
          <c:tx>
            <c:strRef>
              <c:f>MeqKg!$A$394</c:f>
              <c:strCache>
                <c:ptCount val="1"/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MeqKg!$S$394:$Z$394</c:f>
              <c:numCache>
                <c:formatCode>0.00E+00</c:formatCode>
                <c:ptCount val="8"/>
              </c:numCache>
            </c:numRef>
          </c:val>
        </c:ser>
        <c:ser>
          <c:idx val="26"/>
          <c:order val="26"/>
          <c:tx>
            <c:strRef>
              <c:f>MeqKg!$A$395</c:f>
              <c:strCache>
                <c:ptCount val="1"/>
                <c:pt idx="0">
                  <c:v>Surprise Valley Hot Springs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MeqKg!$S$395:$Z$395</c:f>
              <c:numCache>
                <c:formatCode>0.00E+00</c:formatCode>
                <c:ptCount val="8"/>
                <c:pt idx="0">
                  <c:v>0.26318001570974148</c:v>
                </c:pt>
                <c:pt idx="1">
                  <c:v>1.1963918134022105</c:v>
                </c:pt>
                <c:pt idx="2">
                  <c:v>6.4541247061811777</c:v>
                </c:pt>
                <c:pt idx="3">
                  <c:v>5.3027952500493605</c:v>
                </c:pt>
                <c:pt idx="4">
                  <c:v>0.89820359281437134</c:v>
                </c:pt>
                <c:pt idx="5">
                  <c:v>12.396818236981057</c:v>
                </c:pt>
                <c:pt idx="6">
                  <c:v>0.1534593575679761</c:v>
                </c:pt>
                <c:pt idx="7">
                  <c:v>4.1143797572515944E-3</c:v>
                </c:pt>
              </c:numCache>
            </c:numRef>
          </c:val>
        </c:ser>
        <c:ser>
          <c:idx val="27"/>
          <c:order val="27"/>
          <c:tx>
            <c:strRef>
              <c:f>MeqKg!$A$396</c:f>
              <c:strCache>
                <c:ptCount val="1"/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MeqKg!$S$396:$Z$396</c:f>
              <c:numCache>
                <c:formatCode>0.00E+00</c:formatCode>
                <c:ptCount val="8"/>
              </c:numCache>
            </c:numRef>
          </c:val>
        </c:ser>
        <c:ser>
          <c:idx val="28"/>
          <c:order val="28"/>
          <c:tx>
            <c:strRef>
              <c:f>MeqKg!$A$397</c:f>
              <c:strCache>
                <c:ptCount val="1"/>
                <c:pt idx="0">
                  <c:v>Surprise Valley Hot Springs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MeqKg!$S$397:$Z$397</c:f>
              <c:numCache>
                <c:formatCode>0.00E+00</c:formatCode>
                <c:ptCount val="8"/>
                <c:pt idx="0">
                  <c:v>0.26844361602393629</c:v>
                </c:pt>
                <c:pt idx="1">
                  <c:v>1.2176974210381402</c:v>
                </c:pt>
                <c:pt idx="2">
                  <c:v>6.3292061634808965</c:v>
                </c:pt>
                <c:pt idx="3">
                  <c:v>4.9361125997799897</c:v>
                </c:pt>
                <c:pt idx="4">
                  <c:v>0.87325349301397215</c:v>
                </c:pt>
                <c:pt idx="5">
                  <c:v>11.309378040754648</c:v>
                </c:pt>
                <c:pt idx="6">
                  <c:v>0.15243629518418958</c:v>
                </c:pt>
              </c:numCache>
            </c:numRef>
          </c:val>
        </c:ser>
        <c:ser>
          <c:idx val="29"/>
          <c:order val="29"/>
          <c:tx>
            <c:strRef>
              <c:f>MeqKg!$A$398</c:f>
              <c:strCache>
                <c:ptCount val="1"/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MeqKg!$S$398:$Z$398</c:f>
              <c:numCache>
                <c:formatCode>0.00E+00</c:formatCode>
                <c:ptCount val="8"/>
              </c:numCache>
            </c:numRef>
          </c:val>
        </c:ser>
        <c:ser>
          <c:idx val="30"/>
          <c:order val="30"/>
          <c:tx>
            <c:strRef>
              <c:f>MeqKg!$A$399</c:f>
              <c:strCache>
                <c:ptCount val="1"/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MeqKg!$S$399:$Z$399</c:f>
              <c:numCache>
                <c:formatCode>0.00E+00</c:formatCode>
                <c:ptCount val="8"/>
              </c:numCache>
            </c:numRef>
          </c:val>
        </c:ser>
        <c:ser>
          <c:idx val="31"/>
          <c:order val="31"/>
          <c:tx>
            <c:strRef>
              <c:f>MeqKg!$A$400</c:f>
              <c:strCache>
                <c:ptCount val="1"/>
                <c:pt idx="0">
                  <c:v>Surprise Valley Hot Springs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MeqKg!$S$400:$Z$400</c:f>
              <c:numCache>
                <c:formatCode>0.00E+00</c:formatCode>
                <c:ptCount val="8"/>
                <c:pt idx="0">
                  <c:v>0.28423441696652085</c:v>
                </c:pt>
                <c:pt idx="1">
                  <c:v>1.1308360975993497</c:v>
                </c:pt>
                <c:pt idx="2">
                  <c:v>6.4541247061811777</c:v>
                </c:pt>
                <c:pt idx="3">
                  <c:v>5.5848588271796462</c:v>
                </c:pt>
                <c:pt idx="4">
                  <c:v>0.84830339321357284</c:v>
                </c:pt>
                <c:pt idx="5">
                  <c:v>12.918789531169732</c:v>
                </c:pt>
                <c:pt idx="6">
                  <c:v>0.1534593575679761</c:v>
                </c:pt>
              </c:numCache>
            </c:numRef>
          </c:val>
        </c:ser>
        <c:ser>
          <c:idx val="32"/>
          <c:order val="32"/>
          <c:tx>
            <c:strRef>
              <c:f>MeqKg!$A$401</c:f>
              <c:strCache>
                <c:ptCount val="1"/>
                <c:pt idx="0">
                  <c:v>Surprise Valley Hot Springs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MeqKg!$S$401:$Z$401</c:f>
              <c:numCache>
                <c:formatCode>0.00E+00</c:formatCode>
                <c:ptCount val="8"/>
                <c:pt idx="0">
                  <c:v>0.26318001570974148</c:v>
                </c:pt>
                <c:pt idx="1">
                  <c:v>0.98333573704291266</c:v>
                </c:pt>
                <c:pt idx="2">
                  <c:v>6.4541247061811777</c:v>
                </c:pt>
                <c:pt idx="3">
                  <c:v>5.2463825346233035</c:v>
                </c:pt>
                <c:pt idx="4">
                  <c:v>0.74850299401197606</c:v>
                </c:pt>
                <c:pt idx="5">
                  <c:v>12.396818236981057</c:v>
                </c:pt>
                <c:pt idx="6">
                  <c:v>0.1534593575679761</c:v>
                </c:pt>
                <c:pt idx="7">
                  <c:v>4.1143797572515944E-3</c:v>
                </c:pt>
              </c:numCache>
            </c:numRef>
          </c:val>
        </c:ser>
        <c:ser>
          <c:idx val="33"/>
          <c:order val="33"/>
          <c:tx>
            <c:strRef>
              <c:f>MeqKg!$A$402</c:f>
              <c:strCache>
                <c:ptCount val="1"/>
                <c:pt idx="0">
                  <c:v>Surprise Valley Hot Springs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MeqKg!$S$402:$Z$402</c:f>
              <c:numCache>
                <c:formatCode>0.00E+00</c:formatCode>
                <c:ptCount val="8"/>
                <c:pt idx="0">
                  <c:v>0.26844361602393629</c:v>
                </c:pt>
                <c:pt idx="1">
                  <c:v>0.93416895019076707</c:v>
                </c:pt>
                <c:pt idx="2">
                  <c:v>6.6623222773483119</c:v>
                </c:pt>
                <c:pt idx="3">
                  <c:v>5.6412715426057032</c:v>
                </c:pt>
                <c:pt idx="4">
                  <c:v>0.79840319361277445</c:v>
                </c:pt>
                <c:pt idx="5">
                  <c:v>12.179330197735775</c:v>
                </c:pt>
                <c:pt idx="6">
                  <c:v>0.14067107777064475</c:v>
                </c:pt>
                <c:pt idx="7">
                  <c:v>8.2287595145031887E-3</c:v>
                </c:pt>
              </c:numCache>
            </c:numRef>
          </c:val>
        </c:ser>
        <c:ser>
          <c:idx val="34"/>
          <c:order val="34"/>
          <c:tx>
            <c:strRef>
              <c:f>MeqKg!$A$403</c:f>
              <c:strCache>
                <c:ptCount val="1"/>
                <c:pt idx="0">
                  <c:v>0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MeqKg!$S$403:$Z$403</c:f>
              <c:numCache>
                <c:formatCode>0.00E+00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35"/>
          <c:order val="35"/>
          <c:tx>
            <c:strRef>
              <c:f>MeqKg!$A$404</c:f>
              <c:strCache>
                <c:ptCount val="1"/>
                <c:pt idx="0">
                  <c:v>Surprise Valley Hot Springs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MeqKg!$S$404:$Z$404</c:f>
              <c:numCache>
                <c:formatCode>0.00E+00</c:formatCode>
                <c:ptCount val="8"/>
                <c:pt idx="0">
                  <c:v>0.1052720062838966</c:v>
                </c:pt>
                <c:pt idx="1">
                  <c:v>1.0488914528457736</c:v>
                </c:pt>
                <c:pt idx="2">
                  <c:v>6.1210085923137623</c:v>
                </c:pt>
                <c:pt idx="3">
                  <c:v>5.8669224043099311</c:v>
                </c:pt>
                <c:pt idx="4">
                  <c:v>1.2475049900199602</c:v>
                </c:pt>
                <c:pt idx="5">
                  <c:v>12.005339766339549</c:v>
                </c:pt>
                <c:pt idx="6">
                  <c:v>0.13299810989224595</c:v>
                </c:pt>
              </c:numCache>
            </c:numRef>
          </c:val>
        </c:ser>
        <c:ser>
          <c:idx val="36"/>
          <c:order val="36"/>
          <c:tx>
            <c:strRef>
              <c:f>MeqKg!$A$405</c:f>
              <c:strCache>
                <c:ptCount val="1"/>
                <c:pt idx="0">
                  <c:v>Surprise Valley Resort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MeqKg!$S$405:$Z$405</c:f>
              <c:numCache>
                <c:formatCode>0.00E+00</c:formatCode>
                <c:ptCount val="8"/>
                <c:pt idx="0">
                  <c:v>0.30528881822330012</c:v>
                </c:pt>
                <c:pt idx="1">
                  <c:v>0.91920121414490796</c:v>
                </c:pt>
                <c:pt idx="3">
                  <c:v>5.1617634614842185</c:v>
                </c:pt>
                <c:pt idx="4">
                  <c:v>0.84830339321357284</c:v>
                </c:pt>
                <c:pt idx="5">
                  <c:v>11.570363687848987</c:v>
                </c:pt>
                <c:pt idx="6">
                  <c:v>0.15090170160850983</c:v>
                </c:pt>
              </c:numCache>
            </c:numRef>
          </c:val>
        </c:ser>
        <c:ser>
          <c:idx val="37"/>
          <c:order val="37"/>
          <c:tx>
            <c:strRef>
              <c:f>MeqKg!$A$406</c:f>
              <c:strCache>
                <c:ptCount val="1"/>
                <c:pt idx="0">
                  <c:v>Surprise Valley Resort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MeqKg!$S$406:$Z$406</c:f>
              <c:numCache>
                <c:formatCode>0.00E+00</c:formatCode>
                <c:ptCount val="8"/>
                <c:pt idx="1">
                  <c:v>0.8992185790548014</c:v>
                </c:pt>
                <c:pt idx="2">
                  <c:v>6.4124851919477504</c:v>
                </c:pt>
                <c:pt idx="3">
                  <c:v>5.2745888923363324</c:v>
                </c:pt>
                <c:pt idx="4">
                  <c:v>0.84830339321357284</c:v>
                </c:pt>
              </c:numCache>
            </c:numRef>
          </c:val>
        </c:ser>
        <c:ser>
          <c:idx val="38"/>
          <c:order val="38"/>
          <c:tx>
            <c:strRef>
              <c:f>MeqKg!$A$407</c:f>
              <c:strCache>
                <c:ptCount val="1"/>
                <c:pt idx="0">
                  <c:v>Surprise Valley Resort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MeqKg!$S$407:$Z$407</c:f>
              <c:numCache>
                <c:formatCode>0.00E+00</c:formatCode>
                <c:ptCount val="8"/>
                <c:pt idx="0">
                  <c:v>0.31055241853749499</c:v>
                </c:pt>
                <c:pt idx="1">
                  <c:v>0.8992185790548014</c:v>
                </c:pt>
                <c:pt idx="2">
                  <c:v>6.2459271350140426</c:v>
                </c:pt>
                <c:pt idx="3">
                  <c:v>5.3027952500493605</c:v>
                </c:pt>
                <c:pt idx="4">
                  <c:v>0.84830339321357284</c:v>
                </c:pt>
                <c:pt idx="5">
                  <c:v>11.613861295698044</c:v>
                </c:pt>
                <c:pt idx="6">
                  <c:v>0.14834404564904355</c:v>
                </c:pt>
                <c:pt idx="7">
                  <c:v>8.2287595145031887E-3</c:v>
                </c:pt>
              </c:numCache>
            </c:numRef>
          </c:val>
        </c:ser>
        <c:ser>
          <c:idx val="39"/>
          <c:order val="39"/>
          <c:tx>
            <c:strRef>
              <c:f>MeqKg!$A$408</c:f>
              <c:strCache>
                <c:ptCount val="1"/>
                <c:pt idx="0">
                  <c:v>Surprise Valley Resort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MeqKg!$S$408:$Z$408</c:f>
              <c:numCache>
                <c:formatCode>0.00E+00</c:formatCode>
                <c:ptCount val="8"/>
                <c:pt idx="0">
                  <c:v>0.24212561445296216</c:v>
                </c:pt>
                <c:pt idx="1">
                  <c:v>1.2589060106767218</c:v>
                </c:pt>
                <c:pt idx="2">
                  <c:v>6.2667468921307563</c:v>
                </c:pt>
                <c:pt idx="3">
                  <c:v>5.2745888923363324</c:v>
                </c:pt>
                <c:pt idx="4">
                  <c:v>0.99800399201596812</c:v>
                </c:pt>
                <c:pt idx="5">
                  <c:v>11.744354119245212</c:v>
                </c:pt>
                <c:pt idx="6">
                  <c:v>0.1534593575679761</c:v>
                </c:pt>
                <c:pt idx="7">
                  <c:v>4.1143797572515947E-2</c:v>
                </c:pt>
              </c:numCache>
            </c:numRef>
          </c:val>
        </c:ser>
        <c:ser>
          <c:idx val="40"/>
          <c:order val="40"/>
          <c:tx>
            <c:strRef>
              <c:f>MeqKg!$A$409</c:f>
              <c:strCache>
                <c:ptCount val="1"/>
                <c:pt idx="0">
                  <c:v>Surprise Valley Resort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MeqKg!$S$409:$Z$409</c:f>
              <c:numCache>
                <c:formatCode>0.00E+00</c:formatCode>
                <c:ptCount val="8"/>
                <c:pt idx="0">
                  <c:v>0.23159841382457255</c:v>
                </c:pt>
                <c:pt idx="1">
                  <c:v>1.0590796597756549</c:v>
                </c:pt>
                <c:pt idx="2">
                  <c:v>6.3500259205976102</c:v>
                </c:pt>
                <c:pt idx="3">
                  <c:v>5.2745888923363324</c:v>
                </c:pt>
                <c:pt idx="4">
                  <c:v>0.94810379241516973</c:v>
                </c:pt>
                <c:pt idx="5">
                  <c:v>11.744354119245212</c:v>
                </c:pt>
                <c:pt idx="6">
                  <c:v>0.14322873373011102</c:v>
                </c:pt>
                <c:pt idx="7">
                  <c:v>3.2915038058012755E-2</c:v>
                </c:pt>
              </c:numCache>
            </c:numRef>
          </c:val>
        </c:ser>
        <c:ser>
          <c:idx val="41"/>
          <c:order val="41"/>
          <c:tx>
            <c:strRef>
              <c:f>MeqKg!$A$410</c:f>
              <c:strCache>
                <c:ptCount val="1"/>
                <c:pt idx="0">
                  <c:v>Surprise Valley Resort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MeqKg!$S$410:$Z$410</c:f>
              <c:numCache>
                <c:formatCode>0.00E+00</c:formatCode>
                <c:ptCount val="8"/>
                <c:pt idx="0">
                  <c:v>5.2636003141948301E-3</c:v>
                </c:pt>
                <c:pt idx="1">
                  <c:v>0.99913175450533487</c:v>
                </c:pt>
                <c:pt idx="2">
                  <c:v>6.4124851919477504</c:v>
                </c:pt>
                <c:pt idx="3">
                  <c:v>5.3874143231884464</c:v>
                </c:pt>
                <c:pt idx="4">
                  <c:v>0.84830339321357284</c:v>
                </c:pt>
                <c:pt idx="5">
                  <c:v>12.353320629132002</c:v>
                </c:pt>
                <c:pt idx="6">
                  <c:v>0.14834404564904355</c:v>
                </c:pt>
                <c:pt idx="7">
                  <c:v>4.1143797572515947E-2</c:v>
                </c:pt>
              </c:numCache>
            </c:numRef>
          </c:val>
        </c:ser>
        <c:marker val="1"/>
        <c:axId val="91584000"/>
        <c:axId val="91585536"/>
      </c:lineChart>
      <c:catAx>
        <c:axId val="91584000"/>
        <c:scaling>
          <c:orientation val="minMax"/>
        </c:scaling>
        <c:axPos val="b"/>
        <c:majorGridlines/>
        <c:numFmt formatCode="@" sourceLinked="1"/>
        <c:majorTickMark val="none"/>
        <c:minorTickMark val="in"/>
        <c:tickLblPos val="nextTo"/>
        <c:crossAx val="91585536"/>
        <c:crossesAt val="1.0000000000000043E-10"/>
        <c:auto val="1"/>
        <c:lblAlgn val="ctr"/>
        <c:lblOffset val="100"/>
      </c:catAx>
      <c:valAx>
        <c:axId val="91585536"/>
        <c:scaling>
          <c:logBase val="10"/>
          <c:orientation val="minMax"/>
          <c:max val="30"/>
          <c:min val="1.0000000000000005E-2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meq/kg</a:t>
                </a:r>
              </a:p>
            </c:rich>
          </c:tx>
          <c:layout/>
        </c:title>
        <c:numFmt formatCode="@" sourceLinked="0"/>
        <c:majorTickMark val="in"/>
        <c:minorTickMark val="in"/>
        <c:tickLblPos val="nextTo"/>
        <c:crossAx val="91584000"/>
        <c:crosses val="autoZero"/>
        <c:crossBetween val="between"/>
      </c:valAx>
      <c:spPr>
        <a:solidFill>
          <a:schemeClr val="bg1">
            <a:lumMod val="75000"/>
          </a:schemeClr>
        </a:solidFill>
      </c:spPr>
    </c:plotArea>
    <c:legend>
      <c:legendPos val="r"/>
      <c:layout>
        <c:manualLayout>
          <c:xMode val="edge"/>
          <c:yMode val="edge"/>
          <c:x val="0.59059028426531357"/>
          <c:y val="1.6866563406798524E-4"/>
          <c:w val="0.26405451448040901"/>
          <c:h val="0.99983130209114202"/>
        </c:manualLayout>
      </c:layout>
      <c:txPr>
        <a:bodyPr/>
        <a:lstStyle/>
        <a:p>
          <a:pPr algn="l">
            <a:defRPr sz="900"/>
          </a:pPr>
          <a:endParaRPr lang="en-US"/>
        </a:p>
      </c:txPr>
    </c:legend>
    <c:plotVisOnly val="1"/>
    <c:dispBlanksAs val="gap"/>
  </c:chart>
  <c:spPr>
    <a:ln>
      <a:noFill/>
    </a:ln>
  </c:spPr>
  <c:txPr>
    <a:bodyPr/>
    <a:lstStyle/>
    <a:p>
      <a:pPr>
        <a:defRPr>
          <a:latin typeface="Times New Roman"/>
          <a:cs typeface="Times New Roman"/>
        </a:defRPr>
      </a:pPr>
      <a:endParaRPr lang="en-US"/>
    </a:p>
  </c:txPr>
  <c:printSettings>
    <c:headerFooter/>
    <c:pageMargins b="1" l="0.75000000000000089" r="0.75000000000000089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title>
      <c:tx>
        <c:rich>
          <a:bodyPr/>
          <a:lstStyle/>
          <a:p>
            <a:pPr>
              <a:defRPr/>
            </a:pPr>
            <a:r>
              <a:rPr lang="en-US"/>
              <a:t>Lake City Hot Springs</a:t>
            </a:r>
          </a:p>
        </c:rich>
      </c:tx>
      <c:layout>
        <c:manualLayout>
          <c:xMode val="edge"/>
          <c:yMode val="edge"/>
          <c:x val="0.20215614573602025"/>
          <c:y val="2.8011167412822446E-2"/>
        </c:manualLayout>
      </c:layout>
    </c:title>
    <c:plotArea>
      <c:layout>
        <c:manualLayout>
          <c:layoutTarget val="inner"/>
          <c:xMode val="edge"/>
          <c:yMode val="edge"/>
          <c:x val="6.8385089001864491E-2"/>
          <c:y val="0.12219162266212116"/>
          <c:w val="0.538734151875083"/>
          <c:h val="0.80562596618362803"/>
        </c:manualLayout>
      </c:layout>
      <c:lineChart>
        <c:grouping val="standard"/>
        <c:ser>
          <c:idx val="0"/>
          <c:order val="0"/>
          <c:tx>
            <c:strRef>
              <c:f>MeqKg!$A$234</c:f>
              <c:strCache>
                <c:ptCount val="1"/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MeqKg!$S$234:$Z$234</c:f>
              <c:numCache>
                <c:formatCode>0.00E+00</c:formatCode>
                <c:ptCount val="8"/>
              </c:numCache>
            </c:numRef>
          </c:val>
        </c:ser>
        <c:ser>
          <c:idx val="1"/>
          <c:order val="1"/>
          <c:tx>
            <c:strRef>
              <c:f>MeqKg!$A$235</c:f>
              <c:strCache>
                <c:ptCount val="1"/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MeqKg!$S$235:$Z$235</c:f>
              <c:numCache>
                <c:formatCode>0.00E+00</c:formatCode>
                <c:ptCount val="8"/>
              </c:numCache>
            </c:numRef>
          </c:val>
        </c:ser>
        <c:ser>
          <c:idx val="2"/>
          <c:order val="2"/>
          <c:tx>
            <c:strRef>
              <c:f>MeqKg!$A$236</c:f>
              <c:strCache>
                <c:ptCount val="1"/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MeqKg!$S$236:$Z$236</c:f>
              <c:numCache>
                <c:formatCode>0.00E+00</c:formatCode>
                <c:ptCount val="8"/>
              </c:numCache>
            </c:numRef>
          </c:val>
        </c:ser>
        <c:ser>
          <c:idx val="3"/>
          <c:order val="3"/>
          <c:tx>
            <c:strRef>
              <c:f>MeqKg!$A$237</c:f>
              <c:strCache>
                <c:ptCount val="1"/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MeqKg!$S$237:$Z$237</c:f>
              <c:numCache>
                <c:formatCode>0.00E+00</c:formatCode>
                <c:ptCount val="8"/>
              </c:numCache>
            </c:numRef>
          </c:val>
        </c:ser>
        <c:ser>
          <c:idx val="4"/>
          <c:order val="4"/>
          <c:tx>
            <c:strRef>
              <c:f>MeqKg!$A$238</c:f>
              <c:strCache>
                <c:ptCount val="1"/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MeqKg!$S$238:$Z$238</c:f>
              <c:numCache>
                <c:formatCode>0.00E+00</c:formatCode>
                <c:ptCount val="8"/>
              </c:numCache>
            </c:numRef>
          </c:val>
        </c:ser>
        <c:ser>
          <c:idx val="5"/>
          <c:order val="5"/>
          <c:tx>
            <c:strRef>
              <c:f>MeqKg!$A$239</c:f>
              <c:strCache>
                <c:ptCount val="1"/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MeqKg!$S$239:$Z$239</c:f>
              <c:numCache>
                <c:formatCode>0.00E+00</c:formatCode>
                <c:ptCount val="8"/>
              </c:numCache>
            </c:numRef>
          </c:val>
        </c:ser>
        <c:ser>
          <c:idx val="6"/>
          <c:order val="6"/>
          <c:tx>
            <c:strRef>
              <c:f>MeqKg!$A$240</c:f>
              <c:strCache>
                <c:ptCount val="1"/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MeqKg!$S$240:$Z$240</c:f>
              <c:numCache>
                <c:formatCode>0.00E+00</c:formatCode>
                <c:ptCount val="8"/>
              </c:numCache>
            </c:numRef>
          </c:val>
        </c:ser>
        <c:ser>
          <c:idx val="7"/>
          <c:order val="7"/>
          <c:tx>
            <c:strRef>
              <c:f>MeqKg!$A$241</c:f>
              <c:strCache>
                <c:ptCount val="1"/>
                <c:pt idx="0">
                  <c:v>44N-15E-24B01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MeqKg!$S$241:$Z$241</c:f>
              <c:numCache>
                <c:formatCode>0.00E+00</c:formatCode>
                <c:ptCount val="8"/>
                <c:pt idx="0">
                  <c:v>0.31055241853749499</c:v>
                </c:pt>
                <c:pt idx="1">
                  <c:v>4.0764575583817662</c:v>
                </c:pt>
                <c:pt idx="2">
                  <c:v>5.267398550528509</c:v>
                </c:pt>
                <c:pt idx="3">
                  <c:v>4.9643189574930187</c:v>
                </c:pt>
                <c:pt idx="4">
                  <c:v>1.4970059880239521</c:v>
                </c:pt>
                <c:pt idx="5">
                  <c:v>12.614306276226339</c:v>
                </c:pt>
                <c:pt idx="6">
                  <c:v>0.35807183432527756</c:v>
                </c:pt>
                <c:pt idx="7">
                  <c:v>0.19749022834807653</c:v>
                </c:pt>
              </c:numCache>
            </c:numRef>
          </c:val>
        </c:ser>
        <c:ser>
          <c:idx val="8"/>
          <c:order val="8"/>
          <c:tx>
            <c:strRef>
              <c:f>MeqKg!$A$242</c:f>
              <c:strCache>
                <c:ptCount val="1"/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MeqKg!$S$242:$Z$242</c:f>
              <c:numCache>
                <c:formatCode>0.00E+00</c:formatCode>
                <c:ptCount val="8"/>
              </c:numCache>
            </c:numRef>
          </c:val>
        </c:ser>
        <c:ser>
          <c:idx val="9"/>
          <c:order val="9"/>
          <c:tx>
            <c:strRef>
              <c:f>MeqKg!$A$243</c:f>
              <c:strCache>
                <c:ptCount val="1"/>
                <c:pt idx="0">
                  <c:v>SVF 10 Spring (mud volcano area)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MeqKg!$S$243:$Z$243</c:f>
              <c:numCache>
                <c:formatCode>0.00E+00</c:formatCode>
                <c:ptCount val="8"/>
                <c:pt idx="0">
                  <c:v>0.34213402042266394</c:v>
                </c:pt>
                <c:pt idx="1">
                  <c:v>3.0319518558823142</c:v>
                </c:pt>
                <c:pt idx="2">
                  <c:v>6.8705198485154471</c:v>
                </c:pt>
                <c:pt idx="3">
                  <c:v>6.2618114122923298</c:v>
                </c:pt>
                <c:pt idx="4">
                  <c:v>1.2974051896207586</c:v>
                </c:pt>
                <c:pt idx="5">
                  <c:v>14.571698629433874</c:v>
                </c:pt>
                <c:pt idx="6">
                  <c:v>0.42201323331193424</c:v>
                </c:pt>
                <c:pt idx="7">
                  <c:v>1.9749022834807652E-2</c:v>
                </c:pt>
              </c:numCache>
            </c:numRef>
          </c:val>
        </c:ser>
        <c:ser>
          <c:idx val="10"/>
          <c:order val="10"/>
          <c:tx>
            <c:strRef>
              <c:f>MeqKg!$A$244</c:f>
              <c:strCache>
                <c:ptCount val="1"/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MeqKg!$S$244:$Z$244</c:f>
              <c:numCache>
                <c:formatCode>0.00E+00</c:formatCode>
                <c:ptCount val="8"/>
              </c:numCache>
            </c:numRef>
          </c:val>
        </c:ser>
        <c:ser>
          <c:idx val="11"/>
          <c:order val="11"/>
          <c:tx>
            <c:strRef>
              <c:f>MeqKg!$A$245</c:f>
              <c:strCache>
                <c:ptCount val="1"/>
                <c:pt idx="0">
                  <c:v>Unnamed spring (Lake City Mud Volcano)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MeqKg!$S$245:$Z$245</c:f>
              <c:numCache>
                <c:formatCode>0.00E+00</c:formatCode>
                <c:ptCount val="8"/>
                <c:pt idx="0">
                  <c:v>0.40003362387880709</c:v>
                </c:pt>
                <c:pt idx="1">
                  <c:v>1.8355600424801037</c:v>
                </c:pt>
                <c:pt idx="2">
                  <c:v>6.6623222773483119</c:v>
                </c:pt>
                <c:pt idx="3">
                  <c:v>6.2053986968662729</c:v>
                </c:pt>
                <c:pt idx="4">
                  <c:v>0.38423153692614775</c:v>
                </c:pt>
                <c:pt idx="5">
                  <c:v>13.919234511698029</c:v>
                </c:pt>
                <c:pt idx="6">
                  <c:v>0.38364839391994021</c:v>
                </c:pt>
                <c:pt idx="7">
                  <c:v>8.2287595145031887E-3</c:v>
                </c:pt>
              </c:numCache>
            </c:numRef>
          </c:val>
        </c:ser>
        <c:ser>
          <c:idx val="12"/>
          <c:order val="12"/>
          <c:tx>
            <c:strRef>
              <c:f>MeqKg!$A$246</c:f>
              <c:strCache>
                <c:ptCount val="1"/>
                <c:pt idx="0">
                  <c:v>LCGC-2 (Boiling spring)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MeqKg!$S$246:$Z$246</c:f>
              <c:numCache>
                <c:formatCode>0.00E+00</c:formatCode>
                <c:ptCount val="8"/>
                <c:pt idx="0">
                  <c:v>0.35266122105105363</c:v>
                </c:pt>
                <c:pt idx="1">
                  <c:v>3.326952576995188</c:v>
                </c:pt>
                <c:pt idx="2">
                  <c:v>6.1834678636639024</c:v>
                </c:pt>
                <c:pt idx="3">
                  <c:v>5.8951287620229591</c:v>
                </c:pt>
                <c:pt idx="4">
                  <c:v>0.83333333333333337</c:v>
                </c:pt>
                <c:pt idx="5">
                  <c:v>14.006229727396143</c:v>
                </c:pt>
                <c:pt idx="6">
                  <c:v>0.43224385714979929</c:v>
                </c:pt>
                <c:pt idx="7">
                  <c:v>1.6457519029006377E-2</c:v>
                </c:pt>
              </c:numCache>
            </c:numRef>
          </c:val>
        </c:ser>
        <c:ser>
          <c:idx val="13"/>
          <c:order val="13"/>
          <c:tx>
            <c:strRef>
              <c:f>MeqKg!$A$247</c:f>
              <c:strCache>
                <c:ptCount val="1"/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MeqKg!$S$247:$Z$247</c:f>
              <c:numCache>
                <c:formatCode>0.00E+00</c:formatCode>
                <c:ptCount val="8"/>
              </c:numCache>
            </c:numRef>
          </c:val>
        </c:ser>
        <c:ser>
          <c:idx val="14"/>
          <c:order val="14"/>
          <c:tx>
            <c:strRef>
              <c:f>MeqKg!$A$248</c:f>
              <c:strCache>
                <c:ptCount val="1"/>
                <c:pt idx="0">
                  <c:v>Unnamed spring (Lake City Mud Volcano)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MeqKg!$S$248:$Z$248</c:f>
              <c:numCache>
                <c:formatCode>0.00E+00</c:formatCode>
                <c:ptCount val="8"/>
                <c:pt idx="0">
                  <c:v>0.38424282293622258</c:v>
                </c:pt>
                <c:pt idx="1">
                  <c:v>1.8191711135293884</c:v>
                </c:pt>
                <c:pt idx="2">
                  <c:v>6.7872408200485932</c:v>
                </c:pt>
                <c:pt idx="3">
                  <c:v>6.2900177700053588</c:v>
                </c:pt>
                <c:pt idx="4">
                  <c:v>1.0479041916167664</c:v>
                </c:pt>
                <c:pt idx="5">
                  <c:v>13.049282354716903</c:v>
                </c:pt>
                <c:pt idx="6">
                  <c:v>0.40922495351460292</c:v>
                </c:pt>
                <c:pt idx="7">
                  <c:v>5.7601316601522318E-2</c:v>
                </c:pt>
              </c:numCache>
            </c:numRef>
          </c:val>
        </c:ser>
        <c:ser>
          <c:idx val="15"/>
          <c:order val="15"/>
          <c:tx>
            <c:strRef>
              <c:f>MeqKg!$A$249</c:f>
              <c:strCache>
                <c:ptCount val="1"/>
                <c:pt idx="0">
                  <c:v>LCGC-2 (Boiling spring)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MeqKg!$S$249:$Z$249</c:f>
              <c:numCache>
                <c:formatCode>0.00E+00</c:formatCode>
                <c:ptCount val="8"/>
                <c:pt idx="0">
                  <c:v>0.35266122105105363</c:v>
                </c:pt>
                <c:pt idx="1">
                  <c:v>3.2613968611923272</c:v>
                </c:pt>
                <c:pt idx="2">
                  <c:v>6.3916654348310367</c:v>
                </c:pt>
                <c:pt idx="3">
                  <c:v>5.7540969734578171</c:v>
                </c:pt>
                <c:pt idx="4">
                  <c:v>0.93812375249501001</c:v>
                </c:pt>
                <c:pt idx="5">
                  <c:v>14.702191452981044</c:v>
                </c:pt>
                <c:pt idx="6">
                  <c:v>0.45526276078499578</c:v>
                </c:pt>
                <c:pt idx="7">
                  <c:v>1.6457519029006377E-2</c:v>
                </c:pt>
              </c:numCache>
            </c:numRef>
          </c:val>
        </c:ser>
        <c:ser>
          <c:idx val="16"/>
          <c:order val="16"/>
          <c:tx>
            <c:strRef>
              <c:f>MeqKg!$A$250</c:f>
              <c:strCache>
                <c:ptCount val="1"/>
                <c:pt idx="0">
                  <c:v>Lake City (Parman) Hot Springs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MeqKg!$S$250:$Z$250</c:f>
              <c:numCache>
                <c:formatCode>0.00E+00</c:formatCode>
                <c:ptCount val="8"/>
                <c:pt idx="0">
                  <c:v>0.18948961131101388</c:v>
                </c:pt>
                <c:pt idx="1">
                  <c:v>3.2941747190937578</c:v>
                </c:pt>
                <c:pt idx="2">
                  <c:v>6.7456013058151658</c:v>
                </c:pt>
                <c:pt idx="4">
                  <c:v>1.5469061876247505</c:v>
                </c:pt>
                <c:pt idx="5">
                  <c:v>16.268105335547073</c:v>
                </c:pt>
                <c:pt idx="6">
                  <c:v>0.46037807270392828</c:v>
                </c:pt>
                <c:pt idx="7">
                  <c:v>5.0195433038469447E-2</c:v>
                </c:pt>
              </c:numCache>
            </c:numRef>
          </c:val>
        </c:ser>
        <c:ser>
          <c:idx val="17"/>
          <c:order val="17"/>
          <c:tx>
            <c:strRef>
              <c:f>MeqKg!$A$251</c:f>
              <c:strCache>
                <c:ptCount val="1"/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MeqKg!$S$251:$Z$251</c:f>
              <c:numCache>
                <c:formatCode>0.00E+00</c:formatCode>
                <c:ptCount val="8"/>
              </c:numCache>
            </c:numRef>
          </c:val>
        </c:ser>
        <c:ser>
          <c:idx val="18"/>
          <c:order val="18"/>
          <c:tx>
            <c:strRef>
              <c:f>MeqKg!$A$252</c:f>
              <c:strCache>
                <c:ptCount val="1"/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MeqKg!$S$252:$Z$252</c:f>
              <c:numCache>
                <c:formatCode>0.00E+00</c:formatCode>
                <c:ptCount val="8"/>
              </c:numCache>
            </c:numRef>
          </c:val>
        </c:ser>
        <c:ser>
          <c:idx val="19"/>
          <c:order val="19"/>
          <c:tx>
            <c:strRef>
              <c:f>MeqKg!$A$253</c:f>
              <c:strCache>
                <c:ptCount val="1"/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MeqKg!$S$253:$Z$253</c:f>
              <c:numCache>
                <c:formatCode>0.00E+00</c:formatCode>
                <c:ptCount val="8"/>
              </c:numCache>
            </c:numRef>
          </c:val>
        </c:ser>
        <c:ser>
          <c:idx val="20"/>
          <c:order val="20"/>
          <c:tx>
            <c:strRef>
              <c:f>MeqKg!$A$254</c:f>
              <c:strCache>
                <c:ptCount val="1"/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MeqKg!$S$254:$Z$254</c:f>
              <c:numCache>
                <c:formatCode>0.00E+00</c:formatCode>
                <c:ptCount val="8"/>
              </c:numCache>
            </c:numRef>
          </c:val>
        </c:ser>
        <c:ser>
          <c:idx val="21"/>
          <c:order val="21"/>
          <c:tx>
            <c:strRef>
              <c:f>MeqKg!$A$255</c:f>
              <c:strCache>
                <c:ptCount val="1"/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MeqKg!$S$255:$Z$255</c:f>
              <c:numCache>
                <c:formatCode>0.00E+00</c:formatCode>
                <c:ptCount val="8"/>
              </c:numCache>
            </c:numRef>
          </c:val>
        </c:ser>
        <c:ser>
          <c:idx val="22"/>
          <c:order val="22"/>
          <c:tx>
            <c:strRef>
              <c:f>MeqKg!$A$256</c:f>
              <c:strCache>
                <c:ptCount val="1"/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MeqKg!$S$256:$Z$256</c:f>
              <c:numCache>
                <c:formatCode>0.00E+00</c:formatCode>
                <c:ptCount val="8"/>
              </c:numCache>
            </c:numRef>
          </c:val>
        </c:ser>
        <c:ser>
          <c:idx val="23"/>
          <c:order val="23"/>
          <c:tx>
            <c:strRef>
              <c:f>MeqKg!$A$257</c:f>
              <c:strCache>
                <c:ptCount val="1"/>
                <c:pt idx="0">
                  <c:v>LCGC-5 (Spring outflow to lake - dirty)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MeqKg!$S$257:$Z$257</c:f>
              <c:numCache>
                <c:formatCode>0.00E+00</c:formatCode>
                <c:ptCount val="8"/>
                <c:pt idx="0">
                  <c:v>0.33160681979427431</c:v>
                </c:pt>
                <c:pt idx="1">
                  <c:v>4.5561222482988288</c:v>
                </c:pt>
                <c:pt idx="2">
                  <c:v>5.267398550528509</c:v>
                </c:pt>
                <c:pt idx="3">
                  <c:v>5.7258906157447882</c:v>
                </c:pt>
                <c:pt idx="4">
                  <c:v>1.4021956087824352</c:v>
                </c:pt>
                <c:pt idx="5">
                  <c:v>13.484258433207465</c:v>
                </c:pt>
                <c:pt idx="6">
                  <c:v>0.36574480220367639</c:v>
                </c:pt>
                <c:pt idx="7">
                  <c:v>0.35136803126928612</c:v>
                </c:pt>
              </c:numCache>
            </c:numRef>
          </c:val>
        </c:ser>
        <c:ser>
          <c:idx val="24"/>
          <c:order val="24"/>
          <c:tx>
            <c:strRef>
              <c:f>MeqKg!$A$258</c:f>
              <c:strCache>
                <c:ptCount val="1"/>
                <c:pt idx="0">
                  <c:v>LCGC #1 (Spring outflow to lake)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MeqKg!$S$258:$Z$258</c:f>
              <c:numCache>
                <c:formatCode>0.00E+00</c:formatCode>
                <c:ptCount val="8"/>
                <c:pt idx="0">
                  <c:v>0.35266122105105363</c:v>
                </c:pt>
                <c:pt idx="1">
                  <c:v>3.6219532981080618</c:v>
                </c:pt>
                <c:pt idx="2">
                  <c:v>6.6415025202315991</c:v>
                </c:pt>
                <c:pt idx="3">
                  <c:v>5.923335119735988</c:v>
                </c:pt>
                <c:pt idx="4">
                  <c:v>1.032934131736527</c:v>
                </c:pt>
                <c:pt idx="5">
                  <c:v>14.528201021584819</c:v>
                </c:pt>
                <c:pt idx="6">
                  <c:v>0.49874291209592231</c:v>
                </c:pt>
                <c:pt idx="7">
                  <c:v>3.6206541863814029E-2</c:v>
                </c:pt>
              </c:numCache>
            </c:numRef>
          </c:val>
        </c:ser>
        <c:ser>
          <c:idx val="25"/>
          <c:order val="25"/>
          <c:tx>
            <c:strRef>
              <c:f>MeqKg!$A$259</c:f>
              <c:strCache>
                <c:ptCount val="1"/>
                <c:pt idx="0">
                  <c:v>LCGC-6 (pool)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MeqKg!$S$259:$Z$259</c:f>
              <c:numCache>
                <c:formatCode>0.00E+00</c:formatCode>
                <c:ptCount val="8"/>
                <c:pt idx="0">
                  <c:v>0.35266122105105363</c:v>
                </c:pt>
                <c:pt idx="1">
                  <c:v>2.3763946978537058</c:v>
                </c:pt>
                <c:pt idx="2">
                  <c:v>7.1828162052661488</c:v>
                </c:pt>
                <c:pt idx="3">
                  <c:v>6.1771923391532448</c:v>
                </c:pt>
                <c:pt idx="4">
                  <c:v>0.36277445109780437</c:v>
                </c:pt>
                <c:pt idx="5">
                  <c:v>14.963177100075381</c:v>
                </c:pt>
                <c:pt idx="6">
                  <c:v>0.30180340321701965</c:v>
                </c:pt>
                <c:pt idx="7">
                  <c:v>8.2287595145031887E-3</c:v>
                </c:pt>
              </c:numCache>
            </c:numRef>
          </c:val>
        </c:ser>
        <c:ser>
          <c:idx val="26"/>
          <c:order val="26"/>
          <c:tx>
            <c:strRef>
              <c:f>MeqKg!$A$260</c:f>
              <c:strCache>
                <c:ptCount val="1"/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MeqKg!$S$260:$Z$260</c:f>
              <c:numCache>
                <c:formatCode>0.00E+00</c:formatCode>
                <c:ptCount val="8"/>
              </c:numCache>
            </c:numRef>
          </c:val>
        </c:ser>
        <c:ser>
          <c:idx val="27"/>
          <c:order val="27"/>
          <c:tx>
            <c:strRef>
              <c:f>MeqKg!$A$261</c:f>
              <c:strCache>
                <c:ptCount val="1"/>
                <c:pt idx="0">
                  <c:v>LCGC-12 (Hot well)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MeqKg!$S$261:$Z$261</c:f>
              <c:numCache>
                <c:formatCode>0.00E+00</c:formatCode>
                <c:ptCount val="8"/>
                <c:pt idx="0">
                  <c:v>0.30528881822330012</c:v>
                </c:pt>
                <c:pt idx="1">
                  <c:v>3.3925082927980488</c:v>
                </c:pt>
                <c:pt idx="2">
                  <c:v>6.4541247061811777</c:v>
                </c:pt>
                <c:pt idx="3">
                  <c:v>5.3874143231884464</c:v>
                </c:pt>
                <c:pt idx="4">
                  <c:v>0.76846307385229551</c:v>
                </c:pt>
                <c:pt idx="5">
                  <c:v>13.397263217509353</c:v>
                </c:pt>
                <c:pt idx="6">
                  <c:v>0.56779962300151154</c:v>
                </c:pt>
                <c:pt idx="7">
                  <c:v>5.4309812795721051E-2</c:v>
                </c:pt>
              </c:numCache>
            </c:numRef>
          </c:val>
        </c:ser>
        <c:ser>
          <c:idx val="28"/>
          <c:order val="28"/>
          <c:tx>
            <c:strRef>
              <c:f>MeqKg!$A$262</c:f>
              <c:strCache>
                <c:ptCount val="1"/>
                <c:pt idx="0">
                  <c:v>SVF 9 Unnamed Spring (mud volcano area)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MeqKg!$S$262:$Z$262</c:f>
              <c:numCache>
                <c:formatCode>0.00E+00</c:formatCode>
                <c:ptCount val="8"/>
                <c:pt idx="0">
                  <c:v>0.35792482136524845</c:v>
                </c:pt>
                <c:pt idx="1">
                  <c:v>2.0322271898886863</c:v>
                </c:pt>
                <c:pt idx="2">
                  <c:v>6.8705198485154471</c:v>
                </c:pt>
                <c:pt idx="3">
                  <c:v>6.2900177700053588</c:v>
                </c:pt>
                <c:pt idx="4">
                  <c:v>0.54890219560878251</c:v>
                </c:pt>
                <c:pt idx="5">
                  <c:v>14.919679492226326</c:v>
                </c:pt>
                <c:pt idx="6">
                  <c:v>0.41689792139300175</c:v>
                </c:pt>
                <c:pt idx="7">
                  <c:v>4.1143797572515944E-3</c:v>
                </c:pt>
              </c:numCache>
            </c:numRef>
          </c:val>
        </c:ser>
        <c:ser>
          <c:idx val="29"/>
          <c:order val="29"/>
          <c:tx>
            <c:strRef>
              <c:f>MeqKg!$A$263</c:f>
              <c:strCache>
                <c:ptCount val="1"/>
                <c:pt idx="0">
                  <c:v>LCGC-3 (Seep)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MeqKg!$S$263:$Z$263</c:f>
              <c:numCache>
                <c:formatCode>0.00E+00</c:formatCode>
                <c:ptCount val="8"/>
                <c:pt idx="0">
                  <c:v>0.23686201413876734</c:v>
                </c:pt>
                <c:pt idx="1">
                  <c:v>3.6383422270587769</c:v>
                </c:pt>
                <c:pt idx="2">
                  <c:v>4.9342824366610936</c:v>
                </c:pt>
                <c:pt idx="3">
                  <c:v>4.1745409415282202</c:v>
                </c:pt>
                <c:pt idx="4">
                  <c:v>1.2924151696606787</c:v>
                </c:pt>
                <c:pt idx="5">
                  <c:v>11.091890001509366</c:v>
                </c:pt>
                <c:pt idx="6">
                  <c:v>0.40666729755513664</c:v>
                </c:pt>
                <c:pt idx="7">
                  <c:v>6.3361448261674558E-2</c:v>
                </c:pt>
              </c:numCache>
            </c:numRef>
          </c:val>
        </c:ser>
        <c:ser>
          <c:idx val="30"/>
          <c:order val="30"/>
          <c:tx>
            <c:strRef>
              <c:f>MeqKg!$A$264</c:f>
              <c:strCache>
                <c:ptCount val="1"/>
                <c:pt idx="0">
                  <c:v>LCGC-7 (Cowbone)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MeqKg!$S$264:$Z$264</c:f>
              <c:numCache>
                <c:formatCode>0.00E+00</c:formatCode>
                <c:ptCount val="8"/>
                <c:pt idx="0">
                  <c:v>0.34213402042266394</c:v>
                </c:pt>
                <c:pt idx="1">
                  <c:v>2.5566729163115731</c:v>
                </c:pt>
                <c:pt idx="2">
                  <c:v>6.6623222773483119</c:v>
                </c:pt>
                <c:pt idx="3">
                  <c:v>5.8105096888838741</c:v>
                </c:pt>
                <c:pt idx="4">
                  <c:v>0.84830339321357284</c:v>
                </c:pt>
                <c:pt idx="5">
                  <c:v>13.614751256754635</c:v>
                </c:pt>
                <c:pt idx="6">
                  <c:v>0.457820416744462</c:v>
                </c:pt>
                <c:pt idx="7">
                  <c:v>4.1966673523966262E-2</c:v>
                </c:pt>
              </c:numCache>
            </c:numRef>
          </c:val>
        </c:ser>
        <c:ser>
          <c:idx val="31"/>
          <c:order val="31"/>
          <c:tx>
            <c:strRef>
              <c:f>MeqKg!$A$265</c:f>
              <c:strCache>
                <c:ptCount val="1"/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MeqKg!$S$265:$Z$265</c:f>
              <c:numCache>
                <c:formatCode>0.00E+00</c:formatCode>
                <c:ptCount val="8"/>
              </c:numCache>
            </c:numRef>
          </c:val>
        </c:ser>
        <c:ser>
          <c:idx val="32"/>
          <c:order val="32"/>
          <c:tx>
            <c:strRef>
              <c:f>MeqKg!$A$266</c:f>
              <c:strCache>
                <c:ptCount val="1"/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MeqKg!$S$266:$Z$266</c:f>
              <c:numCache>
                <c:formatCode>0.00E+00</c:formatCode>
                <c:ptCount val="8"/>
              </c:numCache>
            </c:numRef>
          </c:val>
        </c:ser>
        <c:ser>
          <c:idx val="33"/>
          <c:order val="33"/>
          <c:tx>
            <c:strRef>
              <c:f>MeqKg!$A$267</c:f>
              <c:strCache>
                <c:ptCount val="1"/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MeqKg!$S$267:$Z$267</c:f>
              <c:numCache>
                <c:formatCode>0.00E+00</c:formatCode>
                <c:ptCount val="8"/>
              </c:numCache>
            </c:numRef>
          </c:val>
        </c:ser>
        <c:ser>
          <c:idx val="34"/>
          <c:order val="34"/>
          <c:tx>
            <c:strRef>
              <c:f>MeqKg!$A$268</c:f>
              <c:strCache>
                <c:ptCount val="1"/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MeqKg!$S$268:$Z$268</c:f>
              <c:numCache>
                <c:formatCode>0.00E+00</c:formatCode>
                <c:ptCount val="8"/>
              </c:numCache>
            </c:numRef>
          </c:val>
        </c:ser>
        <c:ser>
          <c:idx val="35"/>
          <c:order val="35"/>
          <c:tx>
            <c:strRef>
              <c:f>MeqKg!$A$269</c:f>
              <c:strCache>
                <c:ptCount val="1"/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MeqKg!$S$269:$Z$269</c:f>
              <c:numCache>
                <c:formatCode>0.00E+00</c:formatCode>
                <c:ptCount val="8"/>
              </c:numCache>
            </c:numRef>
          </c:val>
        </c:ser>
        <c:marker val="1"/>
        <c:axId val="91760896"/>
        <c:axId val="91774976"/>
      </c:lineChart>
      <c:catAx>
        <c:axId val="91760896"/>
        <c:scaling>
          <c:orientation val="minMax"/>
        </c:scaling>
        <c:axPos val="b"/>
        <c:majorGridlines/>
        <c:numFmt formatCode="@" sourceLinked="1"/>
        <c:majorTickMark val="none"/>
        <c:minorTickMark val="in"/>
        <c:tickLblPos val="nextTo"/>
        <c:crossAx val="91774976"/>
        <c:crossesAt val="1.0000000000000043E-10"/>
        <c:auto val="1"/>
        <c:lblAlgn val="ctr"/>
        <c:lblOffset val="100"/>
      </c:catAx>
      <c:valAx>
        <c:axId val="91774976"/>
        <c:scaling>
          <c:logBase val="10"/>
          <c:orientation val="minMax"/>
          <c:max val="30"/>
          <c:min val="1.0000000000000005E-2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meq/kg</a:t>
                </a:r>
              </a:p>
            </c:rich>
          </c:tx>
          <c:layout/>
        </c:title>
        <c:numFmt formatCode="@" sourceLinked="0"/>
        <c:majorTickMark val="in"/>
        <c:minorTickMark val="in"/>
        <c:tickLblPos val="nextTo"/>
        <c:crossAx val="91760896"/>
        <c:crosses val="autoZero"/>
        <c:crossBetween val="between"/>
      </c:valAx>
      <c:spPr>
        <a:solidFill>
          <a:schemeClr val="bg1">
            <a:lumMod val="75000"/>
          </a:schemeClr>
        </a:solidFill>
      </c:spPr>
    </c:plotArea>
    <c:legend>
      <c:legendPos val="r"/>
      <c:layout>
        <c:manualLayout>
          <c:xMode val="edge"/>
          <c:yMode val="edge"/>
          <c:x val="0.61900092556573505"/>
          <c:y val="0"/>
          <c:w val="0.32538330494037565"/>
          <c:h val="0.98861699240600698"/>
        </c:manualLayout>
      </c:layout>
      <c:txPr>
        <a:bodyPr/>
        <a:lstStyle/>
        <a:p>
          <a:pPr algn="l">
            <a:defRPr sz="900"/>
          </a:pPr>
          <a:endParaRPr lang="en-US"/>
        </a:p>
      </c:txPr>
    </c:legend>
    <c:plotVisOnly val="1"/>
    <c:dispBlanksAs val="gap"/>
  </c:chart>
  <c:spPr>
    <a:ln>
      <a:noFill/>
    </a:ln>
  </c:spPr>
  <c:txPr>
    <a:bodyPr/>
    <a:lstStyle/>
    <a:p>
      <a:pPr>
        <a:defRPr>
          <a:latin typeface="Times New Roman"/>
          <a:cs typeface="Times New Roman"/>
        </a:defRPr>
      </a:pPr>
      <a:endParaRPr lang="en-US"/>
    </a:p>
  </c:txPr>
  <c:printSettings>
    <c:headerFooter/>
    <c:pageMargins b="1" l="0.75000000000000089" r="0.75000000000000089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5"/>
  <c:chart>
    <c:title>
      <c:tx>
        <c:rich>
          <a:bodyPr/>
          <a:lstStyle/>
          <a:p>
            <a:pPr>
              <a:defRPr/>
            </a:pPr>
            <a:r>
              <a:rPr lang="en-US"/>
              <a:t>All Hot Springs</a:t>
            </a:r>
          </a:p>
        </c:rich>
      </c:tx>
      <c:layout>
        <c:manualLayout>
          <c:xMode val="edge"/>
          <c:yMode val="edge"/>
          <c:x val="0.224884959295342"/>
          <c:y val="2.5233615149176446E-2"/>
        </c:manualLayout>
      </c:layout>
    </c:title>
    <c:plotArea>
      <c:layout>
        <c:manualLayout>
          <c:layoutTarget val="inner"/>
          <c:xMode val="edge"/>
          <c:yMode val="edge"/>
          <c:x val="7.5082831426310337E-2"/>
          <c:y val="0.11123273273726809"/>
          <c:w val="0.53924492615595099"/>
          <c:h val="0.80562596618362803"/>
        </c:manualLayout>
      </c:layout>
      <c:lineChart>
        <c:grouping val="standard"/>
        <c:ser>
          <c:idx val="43"/>
          <c:order val="41"/>
          <c:tx>
            <c:strRef>
              <c:f>MeqKg!$A$177</c:f>
              <c:strCache>
                <c:ptCount val="1"/>
                <c:pt idx="0">
                  <c:v>FB-1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MeqKg!$S$177:$Z$177</c:f>
              <c:numCache>
                <c:formatCode>0.00E+00</c:formatCode>
                <c:ptCount val="8"/>
                <c:pt idx="1">
                  <c:v>1.1144471686486344</c:v>
                </c:pt>
                <c:pt idx="2">
                  <c:v>1.7488595978039319</c:v>
                </c:pt>
                <c:pt idx="3">
                  <c:v>1.0154288776690266</c:v>
                </c:pt>
                <c:pt idx="4">
                  <c:v>1.0479041916167664</c:v>
                </c:pt>
                <c:pt idx="5">
                  <c:v>4.6977416476980851</c:v>
                </c:pt>
                <c:pt idx="6">
                  <c:v>0.23018903635196414</c:v>
                </c:pt>
                <c:pt idx="7">
                  <c:v>4.9372557087019132E-2</c:v>
                </c:pt>
              </c:numCache>
            </c:numRef>
          </c:val>
        </c:ser>
        <c:ser>
          <c:idx val="44"/>
          <c:order val="42"/>
          <c:tx>
            <c:strRef>
              <c:f>MeqKg!$A$178</c:f>
              <c:strCache>
                <c:ptCount val="1"/>
                <c:pt idx="0">
                  <c:v>FB-1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MeqKg!$S$178:$Z$178</c:f>
              <c:numCache>
                <c:formatCode>0.00E+00</c:formatCode>
                <c:ptCount val="8"/>
                <c:pt idx="0">
                  <c:v>0.1052720062838966</c:v>
                </c:pt>
                <c:pt idx="1">
                  <c:v>2.4255614847058515</c:v>
                </c:pt>
                <c:pt idx="2">
                  <c:v>1.4844486824216707</c:v>
                </c:pt>
                <c:pt idx="3">
                  <c:v>0.71926212168222714</c:v>
                </c:pt>
                <c:pt idx="4">
                  <c:v>0.29041916167664672</c:v>
                </c:pt>
                <c:pt idx="5">
                  <c:v>4.1105239417358241</c:v>
                </c:pt>
                <c:pt idx="6">
                  <c:v>0.24067542578577583</c:v>
                </c:pt>
                <c:pt idx="7">
                  <c:v>2.1394774737708292E-2</c:v>
                </c:pt>
              </c:numCache>
            </c:numRef>
          </c:val>
        </c:ser>
        <c:ser>
          <c:idx val="45"/>
          <c:order val="43"/>
          <c:tx>
            <c:strRef>
              <c:f>MeqKg!$A$179</c:f>
              <c:strCache>
                <c:ptCount val="1"/>
                <c:pt idx="0">
                  <c:v>FB-1?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MeqKg!$S$179:$Z$179</c:f>
              <c:numCache>
                <c:formatCode>0.00E+00</c:formatCode>
                <c:ptCount val="8"/>
                <c:pt idx="1">
                  <c:v>2.310838982050845</c:v>
                </c:pt>
                <c:pt idx="2">
                  <c:v>1.8529583833874994</c:v>
                </c:pt>
                <c:pt idx="3">
                  <c:v>0.93363044030124387</c:v>
                </c:pt>
                <c:pt idx="4">
                  <c:v>0.24950099800399203</c:v>
                </c:pt>
                <c:pt idx="5">
                  <c:v>4.7847368633961977</c:v>
                </c:pt>
                <c:pt idx="6">
                  <c:v>0.25576559594662684</c:v>
                </c:pt>
                <c:pt idx="7">
                  <c:v>1.0697387368854146E-2</c:v>
                </c:pt>
              </c:numCache>
            </c:numRef>
          </c:val>
        </c:ser>
        <c:ser>
          <c:idx val="46"/>
          <c:order val="44"/>
          <c:tx>
            <c:strRef>
              <c:f>MeqKg!$A$180</c:f>
              <c:strCache>
                <c:ptCount val="1"/>
                <c:pt idx="0">
                  <c:v>FB-2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MeqKg!$S$180:$Z$180</c:f>
              <c:numCache>
                <c:formatCode>0.00E+00</c:formatCode>
                <c:ptCount val="8"/>
                <c:pt idx="1">
                  <c:v>2.179727550445123</c:v>
                </c:pt>
                <c:pt idx="2">
                  <c:v>0.72869149908497166</c:v>
                </c:pt>
                <c:pt idx="3">
                  <c:v>0.47950808112148474</c:v>
                </c:pt>
                <c:pt idx="4">
                  <c:v>0.34930139720558884</c:v>
                </c:pt>
                <c:pt idx="5">
                  <c:v>2.8708421180377184</c:v>
                </c:pt>
                <c:pt idx="6">
                  <c:v>0.1534593575679761</c:v>
                </c:pt>
              </c:numCache>
            </c:numRef>
          </c:val>
        </c:ser>
        <c:ser>
          <c:idx val="47"/>
          <c:order val="45"/>
          <c:tx>
            <c:strRef>
              <c:f>MeqKg!$A$181</c:f>
              <c:strCache>
                <c:ptCount val="1"/>
                <c:pt idx="0">
                  <c:v>FB-3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MeqKg!$S$181:$Z$181</c:f>
              <c:numCache>
                <c:formatCode>0.00E+00</c:formatCode>
                <c:ptCount val="8"/>
                <c:pt idx="1">
                  <c:v>3.0155629269315991</c:v>
                </c:pt>
                <c:pt idx="2">
                  <c:v>7.7033101331839857</c:v>
                </c:pt>
                <c:pt idx="3">
                  <c:v>5.7258906157447882</c:v>
                </c:pt>
                <c:pt idx="4">
                  <c:v>0.69860279441117767</c:v>
                </c:pt>
                <c:pt idx="5">
                  <c:v>14.180220158792368</c:v>
                </c:pt>
                <c:pt idx="6">
                  <c:v>0.21867958453436595</c:v>
                </c:pt>
                <c:pt idx="7">
                  <c:v>4.1143797572515944E-3</c:v>
                </c:pt>
              </c:numCache>
            </c:numRef>
          </c:val>
        </c:ser>
        <c:ser>
          <c:idx val="49"/>
          <c:order val="46"/>
          <c:tx>
            <c:strRef>
              <c:f>MeqKg!$A$183</c:f>
              <c:strCache>
                <c:ptCount val="1"/>
                <c:pt idx="0">
                  <c:v>Hot well west of Fort Bidwell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MeqKg!$S$183:$Z$183</c:f>
              <c:numCache>
                <c:formatCode>0.00E+00</c:formatCode>
                <c:ptCount val="8"/>
                <c:pt idx="0">
                  <c:v>7.3690404398727621E-2</c:v>
                </c:pt>
                <c:pt idx="1">
                  <c:v>2.1181593195513098</c:v>
                </c:pt>
                <c:pt idx="2">
                  <c:v>1.1659063985359546</c:v>
                </c:pt>
                <c:pt idx="3">
                  <c:v>0.59233351197359885</c:v>
                </c:pt>
                <c:pt idx="4">
                  <c:v>0.19960079840319361</c:v>
                </c:pt>
                <c:pt idx="5">
                  <c:v>3.3928134122263947</c:v>
                </c:pt>
                <c:pt idx="6">
                  <c:v>0.17392060524370623</c:v>
                </c:pt>
                <c:pt idx="7">
                  <c:v>0.19749022834807653</c:v>
                </c:pt>
              </c:numCache>
            </c:numRef>
          </c:val>
        </c:ser>
        <c:ser>
          <c:idx val="50"/>
          <c:order val="47"/>
          <c:tx>
            <c:strRef>
              <c:f>MeqKg!$A$184</c:f>
              <c:strCache>
                <c:ptCount val="1"/>
                <c:pt idx="0">
                  <c:v>Unnamed spring N of Fort Bidwell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MeqKg!$S$184:$Z$184</c:f>
              <c:numCache>
                <c:formatCode>0.00E+00</c:formatCode>
                <c:ptCount val="8"/>
                <c:pt idx="2">
                  <c:v>1.2075459127693815</c:v>
                </c:pt>
                <c:pt idx="3">
                  <c:v>0.6769525851126843</c:v>
                </c:pt>
                <c:pt idx="4">
                  <c:v>0.18463073852295411</c:v>
                </c:pt>
                <c:pt idx="5">
                  <c:v>3.3928134122263947</c:v>
                </c:pt>
                <c:pt idx="6">
                  <c:v>0.19693950887890266</c:v>
                </c:pt>
                <c:pt idx="7">
                  <c:v>0.23863402592059246</c:v>
                </c:pt>
              </c:numCache>
            </c:numRef>
          </c:val>
        </c:ser>
        <c:ser>
          <c:idx val="51"/>
          <c:order val="48"/>
          <c:tx>
            <c:strRef>
              <c:f>MeqKg!$A$185</c:f>
              <c:strCache>
                <c:ptCount val="1"/>
                <c:pt idx="0">
                  <c:v>Unnamed spring N of Fort Bidwell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MeqKg!$S$185:$Z$185</c:f>
              <c:numCache>
                <c:formatCode>0.00E+00</c:formatCode>
                <c:ptCount val="8"/>
                <c:pt idx="1">
                  <c:v>2.2125054083465536</c:v>
                </c:pt>
                <c:pt idx="2">
                  <c:v>1.2075459127693815</c:v>
                </c:pt>
                <c:pt idx="3">
                  <c:v>0.71644148591092427</c:v>
                </c:pt>
                <c:pt idx="4">
                  <c:v>0.2345309381237525</c:v>
                </c:pt>
                <c:pt idx="5">
                  <c:v>3.4798086279245073</c:v>
                </c:pt>
                <c:pt idx="6">
                  <c:v>0.1841512290815713</c:v>
                </c:pt>
                <c:pt idx="7">
                  <c:v>0.17280394980456698</c:v>
                </c:pt>
              </c:numCache>
            </c:numRef>
          </c:val>
        </c:ser>
        <c:ser>
          <c:idx val="52"/>
          <c:order val="49"/>
          <c:tx>
            <c:strRef>
              <c:f>MeqKg!$A$186</c:f>
              <c:strCache>
                <c:ptCount val="1"/>
                <c:pt idx="0">
                  <c:v>Unnamed Well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MeqKg!$S$186:$Z$186</c:f>
              <c:numCache>
                <c:formatCode>0.00E+00</c:formatCode>
                <c:ptCount val="8"/>
                <c:pt idx="0">
                  <c:v>0.11579920691228628</c:v>
                </c:pt>
                <c:pt idx="1">
                  <c:v>2.179727550445123</c:v>
                </c:pt>
                <c:pt idx="2">
                  <c:v>1.790499112037359</c:v>
                </c:pt>
                <c:pt idx="3">
                  <c:v>0.87439708910388392</c:v>
                </c:pt>
                <c:pt idx="4">
                  <c:v>0.20958083832335331</c:v>
                </c:pt>
                <c:pt idx="5">
                  <c:v>4.7847368633961977</c:v>
                </c:pt>
                <c:pt idx="6">
                  <c:v>0.24297731614929549</c:v>
                </c:pt>
                <c:pt idx="7">
                  <c:v>8.2287595145031887E-3</c:v>
                </c:pt>
              </c:numCache>
            </c:numRef>
          </c:val>
        </c:ser>
        <c:ser>
          <c:idx val="53"/>
          <c:order val="50"/>
          <c:tx>
            <c:strRef>
              <c:f>MeqKg!$A$187</c:f>
              <c:strCache>
                <c:ptCount val="1"/>
                <c:pt idx="0">
                  <c:v>Unnamed well E of Fandango Pass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MeqKg!$S$187:$Z$187</c:f>
              <c:numCache>
                <c:formatCode>0.00E+00</c:formatCode>
                <c:ptCount val="8"/>
                <c:pt idx="0">
                  <c:v>4.7372402827753471E-2</c:v>
                </c:pt>
                <c:pt idx="1">
                  <c:v>1.8683379003815341</c:v>
                </c:pt>
                <c:pt idx="2">
                  <c:v>0.66623222773483126</c:v>
                </c:pt>
                <c:pt idx="3">
                  <c:v>0.50771443883451328</c:v>
                </c:pt>
                <c:pt idx="4">
                  <c:v>0.19960079840319361</c:v>
                </c:pt>
                <c:pt idx="5">
                  <c:v>2.6968516866414931</c:v>
                </c:pt>
                <c:pt idx="6">
                  <c:v>0.19182419695997011</c:v>
                </c:pt>
                <c:pt idx="7">
                  <c:v>2.4686278543509566E-2</c:v>
                </c:pt>
              </c:numCache>
            </c:numRef>
          </c:val>
        </c:ser>
        <c:ser>
          <c:idx val="54"/>
          <c:order val="51"/>
          <c:tx>
            <c:strRef>
              <c:f>MeqKg!$A$188</c:f>
              <c:strCache>
                <c:ptCount val="1"/>
                <c:pt idx="0">
                  <c:v>Unnamed well E of Fandango Pass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MeqKg!$S$188:$Z$188</c:f>
              <c:numCache>
                <c:formatCode>0.00E+00</c:formatCode>
                <c:ptCount val="8"/>
                <c:pt idx="0">
                  <c:v>4.7372402827753471E-2</c:v>
                </c:pt>
                <c:pt idx="1">
                  <c:v>1.9782808739205631</c:v>
                </c:pt>
                <c:pt idx="2">
                  <c:v>0.66623222773483126</c:v>
                </c:pt>
                <c:pt idx="3">
                  <c:v>0.50771443883451328</c:v>
                </c:pt>
                <c:pt idx="4">
                  <c:v>0.19960079840319361</c:v>
                </c:pt>
                <c:pt idx="5">
                  <c:v>2.6968516866414931</c:v>
                </c:pt>
                <c:pt idx="6">
                  <c:v>0.19182419695997011</c:v>
                </c:pt>
                <c:pt idx="7">
                  <c:v>2.4686278543509566E-2</c:v>
                </c:pt>
              </c:numCache>
            </c:numRef>
          </c:val>
        </c:ser>
        <c:ser>
          <c:idx val="58"/>
          <c:order val="52"/>
          <c:tx>
            <c:strRef>
              <c:f>MeqKg!$A$234</c:f>
              <c:strCache>
                <c:ptCount val="1"/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MeqKg!$S$234:$Z$234</c:f>
              <c:numCache>
                <c:formatCode>0.00E+00</c:formatCode>
                <c:ptCount val="8"/>
              </c:numCache>
            </c:numRef>
          </c:val>
        </c:ser>
        <c:ser>
          <c:idx val="59"/>
          <c:order val="53"/>
          <c:tx>
            <c:strRef>
              <c:f>MeqKg!$A$235</c:f>
              <c:strCache>
                <c:ptCount val="1"/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MeqKg!$S$235:$Z$235</c:f>
              <c:numCache>
                <c:formatCode>0.00E+00</c:formatCode>
                <c:ptCount val="8"/>
              </c:numCache>
            </c:numRef>
          </c:val>
        </c:ser>
        <c:ser>
          <c:idx val="60"/>
          <c:order val="54"/>
          <c:tx>
            <c:strRef>
              <c:f>MeqKg!$A$236</c:f>
              <c:strCache>
                <c:ptCount val="1"/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MeqKg!$S$236:$Z$236</c:f>
              <c:numCache>
                <c:formatCode>0.00E+00</c:formatCode>
                <c:ptCount val="8"/>
              </c:numCache>
            </c:numRef>
          </c:val>
        </c:ser>
        <c:ser>
          <c:idx val="61"/>
          <c:order val="55"/>
          <c:tx>
            <c:strRef>
              <c:f>MeqKg!$A$237</c:f>
              <c:strCache>
                <c:ptCount val="1"/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MeqKg!$S$237:$Z$237</c:f>
              <c:numCache>
                <c:formatCode>0.00E+00</c:formatCode>
                <c:ptCount val="8"/>
              </c:numCache>
            </c:numRef>
          </c:val>
        </c:ser>
        <c:ser>
          <c:idx val="62"/>
          <c:order val="56"/>
          <c:tx>
            <c:strRef>
              <c:f>MeqKg!$A$238</c:f>
              <c:strCache>
                <c:ptCount val="1"/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MeqKg!$S$238:$Z$238</c:f>
              <c:numCache>
                <c:formatCode>0.00E+00</c:formatCode>
                <c:ptCount val="8"/>
              </c:numCache>
            </c:numRef>
          </c:val>
        </c:ser>
        <c:ser>
          <c:idx val="63"/>
          <c:order val="57"/>
          <c:tx>
            <c:strRef>
              <c:f>MeqKg!$A$239</c:f>
              <c:strCache>
                <c:ptCount val="1"/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MeqKg!$S$239:$Z$239</c:f>
              <c:numCache>
                <c:formatCode>0.00E+00</c:formatCode>
                <c:ptCount val="8"/>
              </c:numCache>
            </c:numRef>
          </c:val>
        </c:ser>
        <c:ser>
          <c:idx val="64"/>
          <c:order val="58"/>
          <c:tx>
            <c:strRef>
              <c:f>MeqKg!$A$240</c:f>
              <c:strCache>
                <c:ptCount val="1"/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MeqKg!$S$240:$Z$240</c:f>
              <c:numCache>
                <c:formatCode>0.00E+00</c:formatCode>
                <c:ptCount val="8"/>
              </c:numCache>
            </c:numRef>
          </c:val>
        </c:ser>
        <c:ser>
          <c:idx val="65"/>
          <c:order val="59"/>
          <c:tx>
            <c:strRef>
              <c:f>MeqKg!$A$241</c:f>
              <c:strCache>
                <c:ptCount val="1"/>
                <c:pt idx="0">
                  <c:v>44N-15E-24B01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MeqKg!$S$241:$Z$241</c:f>
              <c:numCache>
                <c:formatCode>0.00E+00</c:formatCode>
                <c:ptCount val="8"/>
                <c:pt idx="0">
                  <c:v>0.31055241853749499</c:v>
                </c:pt>
                <c:pt idx="1">
                  <c:v>4.0764575583817662</c:v>
                </c:pt>
                <c:pt idx="2">
                  <c:v>5.267398550528509</c:v>
                </c:pt>
                <c:pt idx="3">
                  <c:v>4.9643189574930187</c:v>
                </c:pt>
                <c:pt idx="4">
                  <c:v>1.4970059880239521</c:v>
                </c:pt>
                <c:pt idx="5">
                  <c:v>12.614306276226339</c:v>
                </c:pt>
                <c:pt idx="6">
                  <c:v>0.35807183432527756</c:v>
                </c:pt>
                <c:pt idx="7">
                  <c:v>0.19749022834807653</c:v>
                </c:pt>
              </c:numCache>
            </c:numRef>
          </c:val>
        </c:ser>
        <c:ser>
          <c:idx val="66"/>
          <c:order val="60"/>
          <c:tx>
            <c:strRef>
              <c:f>MeqKg!$A$242</c:f>
              <c:strCache>
                <c:ptCount val="1"/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MeqKg!$S$242:$Z$242</c:f>
              <c:numCache>
                <c:formatCode>0.00E+00</c:formatCode>
                <c:ptCount val="8"/>
              </c:numCache>
            </c:numRef>
          </c:val>
        </c:ser>
        <c:ser>
          <c:idx val="67"/>
          <c:order val="61"/>
          <c:tx>
            <c:strRef>
              <c:f>MeqKg!$A$243</c:f>
              <c:strCache>
                <c:ptCount val="1"/>
                <c:pt idx="0">
                  <c:v>SVF 10 Spring (mud volcano area)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MeqKg!$S$243:$Z$243</c:f>
              <c:numCache>
                <c:formatCode>0.00E+00</c:formatCode>
                <c:ptCount val="8"/>
                <c:pt idx="0">
                  <c:v>0.34213402042266394</c:v>
                </c:pt>
                <c:pt idx="1">
                  <c:v>3.0319518558823142</c:v>
                </c:pt>
                <c:pt idx="2">
                  <c:v>6.8705198485154471</c:v>
                </c:pt>
                <c:pt idx="3">
                  <c:v>6.2618114122923298</c:v>
                </c:pt>
                <c:pt idx="4">
                  <c:v>1.2974051896207586</c:v>
                </c:pt>
                <c:pt idx="5">
                  <c:v>14.571698629433874</c:v>
                </c:pt>
                <c:pt idx="6">
                  <c:v>0.42201323331193424</c:v>
                </c:pt>
                <c:pt idx="7">
                  <c:v>1.9749022834807652E-2</c:v>
                </c:pt>
              </c:numCache>
            </c:numRef>
          </c:val>
        </c:ser>
        <c:ser>
          <c:idx val="68"/>
          <c:order val="62"/>
          <c:tx>
            <c:strRef>
              <c:f>MeqKg!$A$244</c:f>
              <c:strCache>
                <c:ptCount val="1"/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MeqKg!$S$244:$Z$244</c:f>
              <c:numCache>
                <c:formatCode>0.00E+00</c:formatCode>
                <c:ptCount val="8"/>
              </c:numCache>
            </c:numRef>
          </c:val>
        </c:ser>
        <c:ser>
          <c:idx val="69"/>
          <c:order val="63"/>
          <c:tx>
            <c:strRef>
              <c:f>MeqKg!$A$245</c:f>
              <c:strCache>
                <c:ptCount val="1"/>
                <c:pt idx="0">
                  <c:v>Unnamed spring (Lake City Mud Volcano)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MeqKg!$S$245:$Z$245</c:f>
              <c:numCache>
                <c:formatCode>0.00E+00</c:formatCode>
                <c:ptCount val="8"/>
                <c:pt idx="0">
                  <c:v>0.40003362387880709</c:v>
                </c:pt>
                <c:pt idx="1">
                  <c:v>1.8355600424801037</c:v>
                </c:pt>
                <c:pt idx="2">
                  <c:v>6.6623222773483119</c:v>
                </c:pt>
                <c:pt idx="3">
                  <c:v>6.2053986968662729</c:v>
                </c:pt>
                <c:pt idx="4">
                  <c:v>0.38423153692614775</c:v>
                </c:pt>
                <c:pt idx="5">
                  <c:v>13.919234511698029</c:v>
                </c:pt>
                <c:pt idx="6">
                  <c:v>0.38364839391994021</c:v>
                </c:pt>
                <c:pt idx="7">
                  <c:v>8.2287595145031887E-3</c:v>
                </c:pt>
              </c:numCache>
            </c:numRef>
          </c:val>
        </c:ser>
        <c:ser>
          <c:idx val="70"/>
          <c:order val="64"/>
          <c:tx>
            <c:strRef>
              <c:f>MeqKg!$A$246</c:f>
              <c:strCache>
                <c:ptCount val="1"/>
                <c:pt idx="0">
                  <c:v>LCGC-2 (Boiling spring)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MeqKg!$S$246:$Z$246</c:f>
              <c:numCache>
                <c:formatCode>0.00E+00</c:formatCode>
                <c:ptCount val="8"/>
                <c:pt idx="0">
                  <c:v>0.35266122105105363</c:v>
                </c:pt>
                <c:pt idx="1">
                  <c:v>3.326952576995188</c:v>
                </c:pt>
                <c:pt idx="2">
                  <c:v>6.1834678636639024</c:v>
                </c:pt>
                <c:pt idx="3">
                  <c:v>5.8951287620229591</c:v>
                </c:pt>
                <c:pt idx="4">
                  <c:v>0.83333333333333337</c:v>
                </c:pt>
                <c:pt idx="5">
                  <c:v>14.006229727396143</c:v>
                </c:pt>
                <c:pt idx="6">
                  <c:v>0.43224385714979929</c:v>
                </c:pt>
                <c:pt idx="7">
                  <c:v>1.6457519029006377E-2</c:v>
                </c:pt>
              </c:numCache>
            </c:numRef>
          </c:val>
        </c:ser>
        <c:ser>
          <c:idx val="71"/>
          <c:order val="65"/>
          <c:tx>
            <c:strRef>
              <c:f>MeqKg!$A$247</c:f>
              <c:strCache>
                <c:ptCount val="1"/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MeqKg!$S$247:$Z$247</c:f>
              <c:numCache>
                <c:formatCode>0.00E+00</c:formatCode>
                <c:ptCount val="8"/>
              </c:numCache>
            </c:numRef>
          </c:val>
        </c:ser>
        <c:ser>
          <c:idx val="72"/>
          <c:order val="66"/>
          <c:tx>
            <c:strRef>
              <c:f>MeqKg!$A$248</c:f>
              <c:strCache>
                <c:ptCount val="1"/>
                <c:pt idx="0">
                  <c:v>Unnamed spring (Lake City Mud Volcano)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MeqKg!$S$248:$Z$248</c:f>
              <c:numCache>
                <c:formatCode>0.00E+00</c:formatCode>
                <c:ptCount val="8"/>
                <c:pt idx="0">
                  <c:v>0.38424282293622258</c:v>
                </c:pt>
                <c:pt idx="1">
                  <c:v>1.8191711135293884</c:v>
                </c:pt>
                <c:pt idx="2">
                  <c:v>6.7872408200485932</c:v>
                </c:pt>
                <c:pt idx="3">
                  <c:v>6.2900177700053588</c:v>
                </c:pt>
                <c:pt idx="4">
                  <c:v>1.0479041916167664</c:v>
                </c:pt>
                <c:pt idx="5">
                  <c:v>13.049282354716903</c:v>
                </c:pt>
                <c:pt idx="6">
                  <c:v>0.40922495351460292</c:v>
                </c:pt>
                <c:pt idx="7">
                  <c:v>5.7601316601522318E-2</c:v>
                </c:pt>
              </c:numCache>
            </c:numRef>
          </c:val>
        </c:ser>
        <c:ser>
          <c:idx val="73"/>
          <c:order val="67"/>
          <c:tx>
            <c:strRef>
              <c:f>MeqKg!$A$249</c:f>
              <c:strCache>
                <c:ptCount val="1"/>
                <c:pt idx="0">
                  <c:v>LCGC-2 (Boiling spring)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MeqKg!$S$249:$Z$249</c:f>
              <c:numCache>
                <c:formatCode>0.00E+00</c:formatCode>
                <c:ptCount val="8"/>
                <c:pt idx="0">
                  <c:v>0.35266122105105363</c:v>
                </c:pt>
                <c:pt idx="1">
                  <c:v>3.2613968611923272</c:v>
                </c:pt>
                <c:pt idx="2">
                  <c:v>6.3916654348310367</c:v>
                </c:pt>
                <c:pt idx="3">
                  <c:v>5.7540969734578171</c:v>
                </c:pt>
                <c:pt idx="4">
                  <c:v>0.93812375249501001</c:v>
                </c:pt>
                <c:pt idx="5">
                  <c:v>14.702191452981044</c:v>
                </c:pt>
                <c:pt idx="6">
                  <c:v>0.45526276078499578</c:v>
                </c:pt>
                <c:pt idx="7">
                  <c:v>1.6457519029006377E-2</c:v>
                </c:pt>
              </c:numCache>
            </c:numRef>
          </c:val>
        </c:ser>
        <c:ser>
          <c:idx val="74"/>
          <c:order val="68"/>
          <c:tx>
            <c:strRef>
              <c:f>MeqKg!$A$250</c:f>
              <c:strCache>
                <c:ptCount val="1"/>
                <c:pt idx="0">
                  <c:v>Lake City (Parman) Hot Springs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MeqKg!$S$250:$Z$250</c:f>
              <c:numCache>
                <c:formatCode>0.00E+00</c:formatCode>
                <c:ptCount val="8"/>
                <c:pt idx="0">
                  <c:v>0.18948961131101388</c:v>
                </c:pt>
                <c:pt idx="1">
                  <c:v>3.2941747190937578</c:v>
                </c:pt>
                <c:pt idx="2">
                  <c:v>6.7456013058151658</c:v>
                </c:pt>
                <c:pt idx="4">
                  <c:v>1.5469061876247505</c:v>
                </c:pt>
                <c:pt idx="5">
                  <c:v>16.268105335547073</c:v>
                </c:pt>
                <c:pt idx="6">
                  <c:v>0.46037807270392828</c:v>
                </c:pt>
                <c:pt idx="7">
                  <c:v>5.0195433038469447E-2</c:v>
                </c:pt>
              </c:numCache>
            </c:numRef>
          </c:val>
        </c:ser>
        <c:ser>
          <c:idx val="75"/>
          <c:order val="69"/>
          <c:tx>
            <c:strRef>
              <c:f>MeqKg!$A$251</c:f>
              <c:strCache>
                <c:ptCount val="1"/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MeqKg!$S$251:$Z$251</c:f>
              <c:numCache>
                <c:formatCode>0.00E+00</c:formatCode>
                <c:ptCount val="8"/>
              </c:numCache>
            </c:numRef>
          </c:val>
        </c:ser>
        <c:ser>
          <c:idx val="76"/>
          <c:order val="70"/>
          <c:tx>
            <c:strRef>
              <c:f>MeqKg!$A$252</c:f>
              <c:strCache>
                <c:ptCount val="1"/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MeqKg!$S$252:$Z$252</c:f>
              <c:numCache>
                <c:formatCode>0.00E+00</c:formatCode>
                <c:ptCount val="8"/>
              </c:numCache>
            </c:numRef>
          </c:val>
        </c:ser>
        <c:ser>
          <c:idx val="77"/>
          <c:order val="71"/>
          <c:tx>
            <c:strRef>
              <c:f>MeqKg!$A$253</c:f>
              <c:strCache>
                <c:ptCount val="1"/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MeqKg!$S$253:$Z$253</c:f>
              <c:numCache>
                <c:formatCode>0.00E+00</c:formatCode>
                <c:ptCount val="8"/>
              </c:numCache>
            </c:numRef>
          </c:val>
        </c:ser>
        <c:ser>
          <c:idx val="78"/>
          <c:order val="72"/>
          <c:tx>
            <c:strRef>
              <c:f>MeqKg!$A$254</c:f>
              <c:strCache>
                <c:ptCount val="1"/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MeqKg!$S$254:$Z$254</c:f>
              <c:numCache>
                <c:formatCode>0.00E+00</c:formatCode>
                <c:ptCount val="8"/>
              </c:numCache>
            </c:numRef>
          </c:val>
        </c:ser>
        <c:ser>
          <c:idx val="79"/>
          <c:order val="73"/>
          <c:tx>
            <c:strRef>
              <c:f>MeqKg!$A$255</c:f>
              <c:strCache>
                <c:ptCount val="1"/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MeqKg!$S$255:$Z$255</c:f>
              <c:numCache>
                <c:formatCode>0.00E+00</c:formatCode>
                <c:ptCount val="8"/>
              </c:numCache>
            </c:numRef>
          </c:val>
        </c:ser>
        <c:ser>
          <c:idx val="80"/>
          <c:order val="74"/>
          <c:tx>
            <c:strRef>
              <c:f>MeqKg!$A$256</c:f>
              <c:strCache>
                <c:ptCount val="1"/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MeqKg!$S$256:$Z$256</c:f>
              <c:numCache>
                <c:formatCode>0.00E+00</c:formatCode>
                <c:ptCount val="8"/>
              </c:numCache>
            </c:numRef>
          </c:val>
        </c:ser>
        <c:ser>
          <c:idx val="81"/>
          <c:order val="75"/>
          <c:tx>
            <c:strRef>
              <c:f>MeqKg!$A$257</c:f>
              <c:strCache>
                <c:ptCount val="1"/>
                <c:pt idx="0">
                  <c:v>LCGC-5 (Spring outflow to lake - dirty)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MeqKg!$S$257:$Z$257</c:f>
              <c:numCache>
                <c:formatCode>0.00E+00</c:formatCode>
                <c:ptCount val="8"/>
                <c:pt idx="0">
                  <c:v>0.33160681979427431</c:v>
                </c:pt>
                <c:pt idx="1">
                  <c:v>4.5561222482988288</c:v>
                </c:pt>
                <c:pt idx="2">
                  <c:v>5.267398550528509</c:v>
                </c:pt>
                <c:pt idx="3">
                  <c:v>5.7258906157447882</c:v>
                </c:pt>
                <c:pt idx="4">
                  <c:v>1.4021956087824352</c:v>
                </c:pt>
                <c:pt idx="5">
                  <c:v>13.484258433207465</c:v>
                </c:pt>
                <c:pt idx="6">
                  <c:v>0.36574480220367639</c:v>
                </c:pt>
                <c:pt idx="7">
                  <c:v>0.35136803126928612</c:v>
                </c:pt>
              </c:numCache>
            </c:numRef>
          </c:val>
        </c:ser>
        <c:ser>
          <c:idx val="82"/>
          <c:order val="76"/>
          <c:tx>
            <c:strRef>
              <c:f>MeqKg!$A$258</c:f>
              <c:strCache>
                <c:ptCount val="1"/>
                <c:pt idx="0">
                  <c:v>LCGC #1 (Spring outflow to lake)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MeqKg!$S$258:$Z$258</c:f>
              <c:numCache>
                <c:formatCode>0.00E+00</c:formatCode>
                <c:ptCount val="8"/>
                <c:pt idx="0">
                  <c:v>0.35266122105105363</c:v>
                </c:pt>
                <c:pt idx="1">
                  <c:v>3.6219532981080618</c:v>
                </c:pt>
                <c:pt idx="2">
                  <c:v>6.6415025202315991</c:v>
                </c:pt>
                <c:pt idx="3">
                  <c:v>5.923335119735988</c:v>
                </c:pt>
                <c:pt idx="4">
                  <c:v>1.032934131736527</c:v>
                </c:pt>
                <c:pt idx="5">
                  <c:v>14.528201021584819</c:v>
                </c:pt>
                <c:pt idx="6">
                  <c:v>0.49874291209592231</c:v>
                </c:pt>
                <c:pt idx="7">
                  <c:v>3.6206541863814029E-2</c:v>
                </c:pt>
              </c:numCache>
            </c:numRef>
          </c:val>
        </c:ser>
        <c:ser>
          <c:idx val="83"/>
          <c:order val="77"/>
          <c:tx>
            <c:strRef>
              <c:f>MeqKg!$A$259</c:f>
              <c:strCache>
                <c:ptCount val="1"/>
                <c:pt idx="0">
                  <c:v>LCGC-6 (pool)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MeqKg!$S$259:$Z$259</c:f>
              <c:numCache>
                <c:formatCode>0.00E+00</c:formatCode>
                <c:ptCount val="8"/>
                <c:pt idx="0">
                  <c:v>0.35266122105105363</c:v>
                </c:pt>
                <c:pt idx="1">
                  <c:v>2.3763946978537058</c:v>
                </c:pt>
                <c:pt idx="2">
                  <c:v>7.1828162052661488</c:v>
                </c:pt>
                <c:pt idx="3">
                  <c:v>6.1771923391532448</c:v>
                </c:pt>
                <c:pt idx="4">
                  <c:v>0.36277445109780437</c:v>
                </c:pt>
                <c:pt idx="5">
                  <c:v>14.963177100075381</c:v>
                </c:pt>
                <c:pt idx="6">
                  <c:v>0.30180340321701965</c:v>
                </c:pt>
                <c:pt idx="7">
                  <c:v>8.2287595145031887E-3</c:v>
                </c:pt>
              </c:numCache>
            </c:numRef>
          </c:val>
        </c:ser>
        <c:ser>
          <c:idx val="84"/>
          <c:order val="78"/>
          <c:tx>
            <c:strRef>
              <c:f>MeqKg!$A$260</c:f>
              <c:strCache>
                <c:ptCount val="1"/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MeqKg!$S$260:$Z$260</c:f>
              <c:numCache>
                <c:formatCode>0.00E+00</c:formatCode>
                <c:ptCount val="8"/>
              </c:numCache>
            </c:numRef>
          </c:val>
        </c:ser>
        <c:ser>
          <c:idx val="85"/>
          <c:order val="79"/>
          <c:tx>
            <c:strRef>
              <c:f>MeqKg!$A$261</c:f>
              <c:strCache>
                <c:ptCount val="1"/>
                <c:pt idx="0">
                  <c:v>LCGC-12 (Hot well)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MeqKg!$S$261:$Z$261</c:f>
              <c:numCache>
                <c:formatCode>0.00E+00</c:formatCode>
                <c:ptCount val="8"/>
                <c:pt idx="0">
                  <c:v>0.30528881822330012</c:v>
                </c:pt>
                <c:pt idx="1">
                  <c:v>3.3925082927980488</c:v>
                </c:pt>
                <c:pt idx="2">
                  <c:v>6.4541247061811777</c:v>
                </c:pt>
                <c:pt idx="3">
                  <c:v>5.3874143231884464</c:v>
                </c:pt>
                <c:pt idx="4">
                  <c:v>0.76846307385229551</c:v>
                </c:pt>
                <c:pt idx="5">
                  <c:v>13.397263217509353</c:v>
                </c:pt>
                <c:pt idx="6">
                  <c:v>0.56779962300151154</c:v>
                </c:pt>
                <c:pt idx="7">
                  <c:v>5.4309812795721051E-2</c:v>
                </c:pt>
              </c:numCache>
            </c:numRef>
          </c:val>
        </c:ser>
        <c:ser>
          <c:idx val="86"/>
          <c:order val="80"/>
          <c:tx>
            <c:strRef>
              <c:f>MeqKg!$A$262</c:f>
              <c:strCache>
                <c:ptCount val="1"/>
                <c:pt idx="0">
                  <c:v>SVF 9 Unnamed Spring (mud volcano area)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MeqKg!$S$262:$Z$262</c:f>
              <c:numCache>
                <c:formatCode>0.00E+00</c:formatCode>
                <c:ptCount val="8"/>
                <c:pt idx="0">
                  <c:v>0.35792482136524845</c:v>
                </c:pt>
                <c:pt idx="1">
                  <c:v>2.0322271898886863</c:v>
                </c:pt>
                <c:pt idx="2">
                  <c:v>6.8705198485154471</c:v>
                </c:pt>
                <c:pt idx="3">
                  <c:v>6.2900177700053588</c:v>
                </c:pt>
                <c:pt idx="4">
                  <c:v>0.54890219560878251</c:v>
                </c:pt>
                <c:pt idx="5">
                  <c:v>14.919679492226326</c:v>
                </c:pt>
                <c:pt idx="6">
                  <c:v>0.41689792139300175</c:v>
                </c:pt>
                <c:pt idx="7">
                  <c:v>4.1143797572515944E-3</c:v>
                </c:pt>
              </c:numCache>
            </c:numRef>
          </c:val>
        </c:ser>
        <c:ser>
          <c:idx val="87"/>
          <c:order val="81"/>
          <c:tx>
            <c:strRef>
              <c:f>MeqKg!$A$263</c:f>
              <c:strCache>
                <c:ptCount val="1"/>
                <c:pt idx="0">
                  <c:v>LCGC-3 (Seep)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MeqKg!$S$263:$Z$263</c:f>
              <c:numCache>
                <c:formatCode>0.00E+00</c:formatCode>
                <c:ptCount val="8"/>
                <c:pt idx="0">
                  <c:v>0.23686201413876734</c:v>
                </c:pt>
                <c:pt idx="1">
                  <c:v>3.6383422270587769</c:v>
                </c:pt>
                <c:pt idx="2">
                  <c:v>4.9342824366610936</c:v>
                </c:pt>
                <c:pt idx="3">
                  <c:v>4.1745409415282202</c:v>
                </c:pt>
                <c:pt idx="4">
                  <c:v>1.2924151696606787</c:v>
                </c:pt>
                <c:pt idx="5">
                  <c:v>11.091890001509366</c:v>
                </c:pt>
                <c:pt idx="6">
                  <c:v>0.40666729755513664</c:v>
                </c:pt>
                <c:pt idx="7">
                  <c:v>6.3361448261674558E-2</c:v>
                </c:pt>
              </c:numCache>
            </c:numRef>
          </c:val>
        </c:ser>
        <c:ser>
          <c:idx val="88"/>
          <c:order val="82"/>
          <c:tx>
            <c:strRef>
              <c:f>MeqKg!$A$264</c:f>
              <c:strCache>
                <c:ptCount val="1"/>
                <c:pt idx="0">
                  <c:v>LCGC-7 (Cowbone)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MeqKg!$S$264:$Z$264</c:f>
              <c:numCache>
                <c:formatCode>0.00E+00</c:formatCode>
                <c:ptCount val="8"/>
                <c:pt idx="0">
                  <c:v>0.34213402042266394</c:v>
                </c:pt>
                <c:pt idx="1">
                  <c:v>2.5566729163115731</c:v>
                </c:pt>
                <c:pt idx="2">
                  <c:v>6.6623222773483119</c:v>
                </c:pt>
                <c:pt idx="3">
                  <c:v>5.8105096888838741</c:v>
                </c:pt>
                <c:pt idx="4">
                  <c:v>0.84830339321357284</c:v>
                </c:pt>
                <c:pt idx="5">
                  <c:v>13.614751256754635</c:v>
                </c:pt>
                <c:pt idx="6">
                  <c:v>0.457820416744462</c:v>
                </c:pt>
                <c:pt idx="7">
                  <c:v>4.1966673523966262E-2</c:v>
                </c:pt>
              </c:numCache>
            </c:numRef>
          </c:val>
        </c:ser>
        <c:ser>
          <c:idx val="89"/>
          <c:order val="83"/>
          <c:tx>
            <c:strRef>
              <c:f>MeqKg!$A$265</c:f>
              <c:strCache>
                <c:ptCount val="1"/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MeqKg!$S$265:$Z$265</c:f>
              <c:numCache>
                <c:formatCode>0.00E+00</c:formatCode>
                <c:ptCount val="8"/>
              </c:numCache>
            </c:numRef>
          </c:val>
        </c:ser>
        <c:ser>
          <c:idx val="90"/>
          <c:order val="84"/>
          <c:tx>
            <c:strRef>
              <c:f>MeqKg!$A$266</c:f>
              <c:strCache>
                <c:ptCount val="1"/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MeqKg!$S$266:$Z$266</c:f>
              <c:numCache>
                <c:formatCode>0.00E+00</c:formatCode>
                <c:ptCount val="8"/>
              </c:numCache>
            </c:numRef>
          </c:val>
        </c:ser>
        <c:ser>
          <c:idx val="91"/>
          <c:order val="85"/>
          <c:tx>
            <c:strRef>
              <c:f>MeqKg!$A$267</c:f>
              <c:strCache>
                <c:ptCount val="1"/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MeqKg!$S$267:$Z$267</c:f>
              <c:numCache>
                <c:formatCode>0.00E+00</c:formatCode>
                <c:ptCount val="8"/>
              </c:numCache>
            </c:numRef>
          </c:val>
        </c:ser>
        <c:ser>
          <c:idx val="92"/>
          <c:order val="86"/>
          <c:tx>
            <c:strRef>
              <c:f>MeqKg!$A$268</c:f>
              <c:strCache>
                <c:ptCount val="1"/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MeqKg!$S$268:$Z$268</c:f>
              <c:numCache>
                <c:formatCode>0.00E+00</c:formatCode>
                <c:ptCount val="8"/>
              </c:numCache>
            </c:numRef>
          </c:val>
        </c:ser>
        <c:ser>
          <c:idx val="93"/>
          <c:order val="87"/>
          <c:tx>
            <c:strRef>
              <c:f>MeqKg!$A$269</c:f>
              <c:strCache>
                <c:ptCount val="1"/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MeqKg!$S$269:$Z$269</c:f>
              <c:numCache>
                <c:formatCode>0.00E+00</c:formatCode>
                <c:ptCount val="8"/>
              </c:numCache>
            </c:numRef>
          </c:val>
        </c:ser>
        <c:ser>
          <c:idx val="95"/>
          <c:order val="88"/>
          <c:tx>
            <c:strRef>
              <c:f>MeqKg!$A$127</c:f>
              <c:strCache>
                <c:ptCount val="1"/>
                <c:pt idx="0">
                  <c:v>Menlo Baths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MeqKg!$S$127:$Z$127</c:f>
              <c:numCache>
                <c:formatCode>0.00E+00</c:formatCode>
                <c:ptCount val="8"/>
                <c:pt idx="0">
                  <c:v>0.1579080094258449</c:v>
                </c:pt>
                <c:pt idx="1">
                  <c:v>0.63916822907789328</c:v>
                </c:pt>
                <c:pt idx="2">
                  <c:v>2.5400103682390442</c:v>
                </c:pt>
                <c:pt idx="3">
                  <c:v>0.76157165825176987</c:v>
                </c:pt>
                <c:pt idx="4">
                  <c:v>0.24950099800399203</c:v>
                </c:pt>
                <c:pt idx="7">
                  <c:v>1.6457519029006377E-2</c:v>
                </c:pt>
              </c:numCache>
            </c:numRef>
          </c:val>
        </c:ser>
        <c:ser>
          <c:idx val="96"/>
          <c:order val="89"/>
          <c:tx>
            <c:strRef>
              <c:f>MeqKg!$A$128</c:f>
              <c:strCache>
                <c:ptCount val="1"/>
                <c:pt idx="0">
                  <c:v>Menlo Baths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MeqKg!$S$128:$Z$128</c:f>
              <c:numCache>
                <c:formatCode>0.00E+00</c:formatCode>
                <c:ptCount val="8"/>
                <c:pt idx="0">
                  <c:v>0.20001681193940354</c:v>
                </c:pt>
                <c:pt idx="1">
                  <c:v>1.0161135949443432</c:v>
                </c:pt>
                <c:pt idx="2">
                  <c:v>2.4983708540056169</c:v>
                </c:pt>
                <c:pt idx="3">
                  <c:v>0.7051589428257129</c:v>
                </c:pt>
                <c:pt idx="4">
                  <c:v>0.25449101796407186</c:v>
                </c:pt>
                <c:pt idx="5">
                  <c:v>4.3497607849056337</c:v>
                </c:pt>
                <c:pt idx="6">
                  <c:v>3.5807183432527756E-2</c:v>
                </c:pt>
                <c:pt idx="7">
                  <c:v>8.2287595145031887E-3</c:v>
                </c:pt>
              </c:numCache>
            </c:numRef>
          </c:val>
        </c:ser>
        <c:ser>
          <c:idx val="97"/>
          <c:order val="90"/>
          <c:tx>
            <c:strRef>
              <c:f>MeqKg!$A$129</c:f>
              <c:strCache>
                <c:ptCount val="1"/>
                <c:pt idx="0">
                  <c:v>Menlo Baths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MeqKg!$S$129:$Z$129</c:f>
              <c:numCache>
                <c:formatCode>0.00E+00</c:formatCode>
                <c:ptCount val="8"/>
                <c:pt idx="0">
                  <c:v>0.2105440125677932</c:v>
                </c:pt>
                <c:pt idx="1">
                  <c:v>1.0191143895954415</c:v>
                </c:pt>
                <c:pt idx="2">
                  <c:v>2.3734523113053361</c:v>
                </c:pt>
                <c:pt idx="3">
                  <c:v>0.84619073139085543</c:v>
                </c:pt>
                <c:pt idx="4">
                  <c:v>0.26946107784431139</c:v>
                </c:pt>
                <c:pt idx="5">
                  <c:v>4.2192679613584652</c:v>
                </c:pt>
                <c:pt idx="6">
                  <c:v>5.1153119189325365E-2</c:v>
                </c:pt>
                <c:pt idx="7">
                  <c:v>8.2287595145031887E-3</c:v>
                </c:pt>
              </c:numCache>
            </c:numRef>
          </c:val>
        </c:ser>
        <c:ser>
          <c:idx val="98"/>
          <c:order val="91"/>
          <c:tx>
            <c:strRef>
              <c:f>MeqKg!$A$130</c:f>
              <c:strCache>
                <c:ptCount val="1"/>
                <c:pt idx="0">
                  <c:v>Menlo Baths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MeqKg!$S$130:$Z$130</c:f>
              <c:numCache>
                <c:formatCode>0.00E+00</c:formatCode>
                <c:ptCount val="8"/>
                <c:pt idx="1">
                  <c:v>1.3537255313290764</c:v>
                </c:pt>
                <c:pt idx="2">
                  <c:v>2.4983708540056169</c:v>
                </c:pt>
                <c:pt idx="3">
                  <c:v>0.71926212168222714</c:v>
                </c:pt>
                <c:pt idx="4">
                  <c:v>0.29940119760479045</c:v>
                </c:pt>
                <c:pt idx="5">
                  <c:v>4.262765569207521</c:v>
                </c:pt>
                <c:pt idx="6">
                  <c:v>3.6574480220367633E-2</c:v>
                </c:pt>
                <c:pt idx="7">
                  <c:v>6.5830076116025508E-3</c:v>
                </c:pt>
              </c:numCache>
            </c:numRef>
          </c:val>
        </c:ser>
        <c:ser>
          <c:idx val="99"/>
          <c:order val="92"/>
          <c:tx>
            <c:strRef>
              <c:f>MeqKg!$A$131</c:f>
              <c:strCache>
                <c:ptCount val="1"/>
                <c:pt idx="0">
                  <c:v>Menlo Baths (Adjacent 1)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MeqKg!$S$131:$Z$131</c:f>
              <c:numCache>
                <c:formatCode>0.00E+00</c:formatCode>
                <c:ptCount val="8"/>
                <c:pt idx="0">
                  <c:v>0.13159000785487074</c:v>
                </c:pt>
                <c:pt idx="1">
                  <c:v>1.2788886457668287</c:v>
                </c:pt>
                <c:pt idx="2">
                  <c:v>2.0403361974379206</c:v>
                </c:pt>
                <c:pt idx="3">
                  <c:v>0.73336530053874138</c:v>
                </c:pt>
                <c:pt idx="4">
                  <c:v>0.27445109780439125</c:v>
                </c:pt>
                <c:pt idx="5">
                  <c:v>3.8277894907169578</c:v>
                </c:pt>
                <c:pt idx="6">
                  <c:v>5.6268431108257903E-2</c:v>
                </c:pt>
                <c:pt idx="7">
                  <c:v>3.2915038058012755E-2</c:v>
                </c:pt>
              </c:numCache>
            </c:numRef>
          </c:val>
        </c:ser>
        <c:ser>
          <c:idx val="100"/>
          <c:order val="93"/>
          <c:tx>
            <c:strRef>
              <c:f>MeqKg!$A$132</c:f>
              <c:strCache>
                <c:ptCount val="1"/>
                <c:pt idx="0">
                  <c:v>Menlo Baths (Adjacent 2)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MeqKg!$S$132:$Z$132</c:f>
              <c:numCache>
                <c:formatCode>0.00E+00</c:formatCode>
                <c:ptCount val="8"/>
                <c:pt idx="0">
                  <c:v>0.22107121319618286</c:v>
                </c:pt>
                <c:pt idx="1">
                  <c:v>1.0191143895954415</c:v>
                </c:pt>
                <c:pt idx="3">
                  <c:v>0.7051589428257129</c:v>
                </c:pt>
                <c:pt idx="4">
                  <c:v>0.24950099800399203</c:v>
                </c:pt>
                <c:pt idx="5">
                  <c:v>3.9147847064150705</c:v>
                </c:pt>
                <c:pt idx="6">
                  <c:v>3.8364839391994025E-2</c:v>
                </c:pt>
              </c:numCache>
            </c:numRef>
          </c:val>
        </c:ser>
        <c:ser>
          <c:idx val="101"/>
          <c:order val="94"/>
          <c:tx>
            <c:strRef>
              <c:f>MeqKg!$A$133</c:f>
              <c:strCache>
                <c:ptCount val="1"/>
                <c:pt idx="0">
                  <c:v>Menlo Baths (Adjacent 2)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MeqKg!$S$133:$Z$133</c:f>
              <c:numCache>
                <c:formatCode>0.00E+00</c:formatCode>
                <c:ptCount val="8"/>
                <c:pt idx="0">
                  <c:v>0.18422601099681904</c:v>
                </c:pt>
                <c:pt idx="1">
                  <c:v>1.1190275650459751</c:v>
                </c:pt>
                <c:pt idx="2">
                  <c:v>2.415091825538763</c:v>
                </c:pt>
                <c:pt idx="3">
                  <c:v>0.78977801596479835</c:v>
                </c:pt>
                <c:pt idx="4">
                  <c:v>0.28443113772455092</c:v>
                </c:pt>
                <c:pt idx="5">
                  <c:v>4.1322727456603525</c:v>
                </c:pt>
                <c:pt idx="6">
                  <c:v>6.1383743027190435E-2</c:v>
                </c:pt>
                <c:pt idx="7">
                  <c:v>1.6457519029006377E-2</c:v>
                </c:pt>
              </c:numCache>
            </c:numRef>
          </c:val>
        </c:ser>
        <c:ser>
          <c:idx val="102"/>
          <c:order val="95"/>
          <c:tx>
            <c:strRef>
              <c:f>MeqKg!$A$134</c:f>
              <c:strCache>
                <c:ptCount val="1"/>
                <c:pt idx="0">
                  <c:v>Menlo Baths (Adjacent 2)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MeqKg!$S$134:$Z$134</c:f>
              <c:numCache>
                <c:formatCode>0.00E+00</c:formatCode>
                <c:ptCount val="8"/>
                <c:pt idx="0">
                  <c:v>0.17369881036842938</c:v>
                </c:pt>
                <c:pt idx="1">
                  <c:v>0.95916648432512142</c:v>
                </c:pt>
                <c:pt idx="2">
                  <c:v>2.6024696395891844</c:v>
                </c:pt>
                <c:pt idx="3">
                  <c:v>0.78977801596479835</c:v>
                </c:pt>
                <c:pt idx="4">
                  <c:v>0.22954091816367264</c:v>
                </c:pt>
                <c:pt idx="5">
                  <c:v>4.1757703535094084</c:v>
                </c:pt>
                <c:pt idx="6">
                  <c:v>3.5807183432527756E-2</c:v>
                </c:pt>
                <c:pt idx="7">
                  <c:v>4.9372557087019132E-2</c:v>
                </c:pt>
              </c:numCache>
            </c:numRef>
          </c:val>
        </c:ser>
        <c:ser>
          <c:idx val="104"/>
          <c:order val="96"/>
          <c:tx>
            <c:strRef>
              <c:f>MeqKg!$A$136</c:f>
              <c:strCache>
                <c:ptCount val="1"/>
                <c:pt idx="0">
                  <c:v>Squaw Baths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MeqKg!$S$136:$Z$136</c:f>
              <c:numCache>
                <c:formatCode>0.00E+00</c:formatCode>
                <c:ptCount val="8"/>
                <c:pt idx="0">
                  <c:v>8.9481205341312112E-2</c:v>
                </c:pt>
                <c:pt idx="1">
                  <c:v>1.2389233755866151</c:v>
                </c:pt>
                <c:pt idx="3">
                  <c:v>0.42309536569542772</c:v>
                </c:pt>
                <c:pt idx="4">
                  <c:v>9.9800399201596807E-2</c:v>
                </c:pt>
                <c:pt idx="5">
                  <c:v>2.5228612552452678</c:v>
                </c:pt>
                <c:pt idx="6">
                  <c:v>3.0691871513595217E-2</c:v>
                </c:pt>
              </c:numCache>
            </c:numRef>
          </c:val>
        </c:ser>
        <c:ser>
          <c:idx val="105"/>
          <c:order val="97"/>
          <c:tx>
            <c:strRef>
              <c:f>MeqKg!$A$137</c:f>
              <c:strCache>
                <c:ptCount val="1"/>
                <c:pt idx="0">
                  <c:v>Unnamed Spring Close to Squaw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MeqKg!$S$137:$Z$137</c:f>
              <c:numCache>
                <c:formatCode>0.00E+00</c:formatCode>
                <c:ptCount val="8"/>
                <c:pt idx="0">
                  <c:v>0.1052720062838966</c:v>
                </c:pt>
                <c:pt idx="1">
                  <c:v>1.3987844563074687</c:v>
                </c:pt>
                <c:pt idx="2">
                  <c:v>0.81197052755182553</c:v>
                </c:pt>
                <c:pt idx="3">
                  <c:v>0.4513017234084562</c:v>
                </c:pt>
                <c:pt idx="4">
                  <c:v>0.12974051896207586</c:v>
                </c:pt>
                <c:pt idx="5">
                  <c:v>2.5663588630943241</c:v>
                </c:pt>
                <c:pt idx="6">
                  <c:v>4.3480151310926557E-2</c:v>
                </c:pt>
                <c:pt idx="7">
                  <c:v>1.6457519029006377E-2</c:v>
                </c:pt>
              </c:numCache>
            </c:numRef>
          </c:val>
        </c:ser>
        <c:ser>
          <c:idx val="106"/>
          <c:order val="98"/>
          <c:tx>
            <c:strRef>
              <c:f>MeqKg!$A$138</c:f>
              <c:strCache>
                <c:ptCount val="1"/>
                <c:pt idx="0">
                  <c:v>Unnamed spring near Squaw Bath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MeqKg!$S$138:$Z$138</c:f>
              <c:numCache>
                <c:formatCode>0.00E+00</c:formatCode>
                <c:ptCount val="8"/>
                <c:pt idx="1">
                  <c:v>1.4045312110762938</c:v>
                </c:pt>
                <c:pt idx="2">
                  <c:v>0.85361004178525246</c:v>
                </c:pt>
                <c:pt idx="3">
                  <c:v>0.39770964375370205</c:v>
                </c:pt>
                <c:pt idx="4">
                  <c:v>0.11976047904191617</c:v>
                </c:pt>
                <c:pt idx="5">
                  <c:v>2.6751028827169652</c:v>
                </c:pt>
                <c:pt idx="6">
                  <c:v>2.8645746746022206E-2</c:v>
                </c:pt>
              </c:numCache>
            </c:numRef>
          </c:val>
        </c:ser>
        <c:ser>
          <c:idx val="108"/>
          <c:order val="99"/>
          <c:tx>
            <c:strRef>
              <c:f>MeqKg!$A$140</c:f>
              <c:strCache>
                <c:ptCount val="1"/>
                <c:pt idx="0">
                  <c:v>Unnamed spring SE Squaw Bath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MeqKg!$S$140:$Z$140</c:f>
              <c:numCache>
                <c:formatCode>0.00E+00</c:formatCode>
                <c:ptCount val="8"/>
                <c:pt idx="0">
                  <c:v>0.12106280722648108</c:v>
                </c:pt>
                <c:pt idx="1">
                  <c:v>1.0390970246855482</c:v>
                </c:pt>
                <c:pt idx="3">
                  <c:v>0.53592079654754177</c:v>
                </c:pt>
                <c:pt idx="4">
                  <c:v>9.9800399201596807E-2</c:v>
                </c:pt>
                <c:pt idx="5">
                  <c:v>2.7838469023396057</c:v>
                </c:pt>
                <c:pt idx="6">
                  <c:v>2.8134215554128952E-2</c:v>
                </c:pt>
              </c:numCache>
            </c:numRef>
          </c:val>
        </c:ser>
        <c:ser>
          <c:idx val="0"/>
          <c:order val="0"/>
          <c:tx>
            <c:strRef>
              <c:f>MeqKg!$A$369</c:f>
              <c:strCache>
                <c:ptCount val="1"/>
                <c:pt idx="0">
                  <c:v>Leonard Hot Springs (East)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MeqKg!$S$369:$Z$369</c:f>
              <c:numCache>
                <c:formatCode>0.00E+00</c:formatCode>
                <c:ptCount val="8"/>
                <c:pt idx="1">
                  <c:v>1.3388365510371487</c:v>
                </c:pt>
                <c:pt idx="2">
                  <c:v>8.0572460041681158</c:v>
                </c:pt>
                <c:pt idx="3">
                  <c:v>6.0925732660141589</c:v>
                </c:pt>
                <c:pt idx="4">
                  <c:v>1.347305389221557</c:v>
                </c:pt>
                <c:pt idx="7">
                  <c:v>8.2287595145031894E-2</c:v>
                </c:pt>
              </c:numCache>
            </c:numRef>
          </c:val>
        </c:ser>
        <c:ser>
          <c:idx val="1"/>
          <c:order val="1"/>
          <c:tx>
            <c:strRef>
              <c:f>MeqKg!$A$370</c:f>
              <c:strCache>
                <c:ptCount val="1"/>
                <c:pt idx="0">
                  <c:v>Leonard Hot Springs (East)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MeqKg!$S$370:$Z$370</c:f>
              <c:numCache>
                <c:formatCode>0.00E+00</c:formatCode>
                <c:ptCount val="8"/>
                <c:pt idx="0">
                  <c:v>0.30528881822330012</c:v>
                </c:pt>
                <c:pt idx="1">
                  <c:v>1.3388365510371487</c:v>
                </c:pt>
                <c:pt idx="3">
                  <c:v>5.979747835162045</c:v>
                </c:pt>
                <c:pt idx="4">
                  <c:v>1.3972055888223553</c:v>
                </c:pt>
                <c:pt idx="5">
                  <c:v>13.788741688150861</c:v>
                </c:pt>
                <c:pt idx="6">
                  <c:v>0.24297731614929549</c:v>
                </c:pt>
                <c:pt idx="7">
                  <c:v>8.2287595145031894E-2</c:v>
                </c:pt>
              </c:numCache>
            </c:numRef>
          </c:val>
        </c:ser>
        <c:ser>
          <c:idx val="2"/>
          <c:order val="2"/>
          <c:tx>
            <c:strRef>
              <c:f>MeqKg!$A$371</c:f>
              <c:strCache>
                <c:ptCount val="1"/>
                <c:pt idx="0">
                  <c:v>Leonard Hot Springs (East)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MeqKg!$S$371:$Z$371</c:f>
              <c:numCache>
                <c:formatCode>0.00E+00</c:formatCode>
                <c:ptCount val="8"/>
                <c:pt idx="0">
                  <c:v>0.1579080094258449</c:v>
                </c:pt>
                <c:pt idx="1">
                  <c:v>1.4782813913545121</c:v>
                </c:pt>
                <c:pt idx="2">
                  <c:v>8.119705275518255</c:v>
                </c:pt>
                <c:pt idx="3">
                  <c:v>6.0079541928750739</c:v>
                </c:pt>
                <c:pt idx="4">
                  <c:v>1.347305389221557</c:v>
                </c:pt>
                <c:pt idx="5">
                  <c:v>14.919679492226326</c:v>
                </c:pt>
                <c:pt idx="6">
                  <c:v>0.23018903635196414</c:v>
                </c:pt>
                <c:pt idx="7">
                  <c:v>5.0195433038469447E-2</c:v>
                </c:pt>
              </c:numCache>
            </c:numRef>
          </c:val>
        </c:ser>
        <c:ser>
          <c:idx val="3"/>
          <c:order val="3"/>
          <c:tx>
            <c:strRef>
              <c:f>MeqKg!$A$372</c:f>
              <c:strCache>
                <c:ptCount val="1"/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MeqKg!$S$372:$Z$372</c:f>
              <c:numCache>
                <c:formatCode>0.00E+00</c:formatCode>
                <c:ptCount val="8"/>
              </c:numCache>
            </c:numRef>
          </c:val>
        </c:ser>
        <c:ser>
          <c:idx val="4"/>
          <c:order val="4"/>
          <c:tx>
            <c:strRef>
              <c:f>MeqKg!$A$373</c:f>
              <c:strCache>
                <c:ptCount val="1"/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MeqKg!$S$373:$Z$373</c:f>
              <c:numCache>
                <c:formatCode>0.00E+00</c:formatCode>
                <c:ptCount val="8"/>
              </c:numCache>
            </c:numRef>
          </c:val>
        </c:ser>
        <c:ser>
          <c:idx val="5"/>
          <c:order val="5"/>
          <c:tx>
            <c:strRef>
              <c:f>MeqKg!$A$374</c:f>
              <c:strCache>
                <c:ptCount val="1"/>
                <c:pt idx="0">
                  <c:v>Leonard Hot Springs (East)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MeqKg!$S$374:$Z$374</c:f>
              <c:numCache>
                <c:formatCode>0.00E+00</c:formatCode>
                <c:ptCount val="8"/>
                <c:pt idx="0">
                  <c:v>0.27370721633813117</c:v>
                </c:pt>
                <c:pt idx="1">
                  <c:v>1.3766700318600777</c:v>
                </c:pt>
                <c:pt idx="2">
                  <c:v>8.119705275518255</c:v>
                </c:pt>
                <c:pt idx="3">
                  <c:v>6.2053986968662729</c:v>
                </c:pt>
                <c:pt idx="4">
                  <c:v>1.2974051896207586</c:v>
                </c:pt>
                <c:pt idx="5">
                  <c:v>14.354210590188593</c:v>
                </c:pt>
                <c:pt idx="6">
                  <c:v>0.21740075655463281</c:v>
                </c:pt>
                <c:pt idx="7">
                  <c:v>4.9372557087019132E-2</c:v>
                </c:pt>
              </c:numCache>
            </c:numRef>
          </c:val>
        </c:ser>
        <c:ser>
          <c:idx val="6"/>
          <c:order val="6"/>
          <c:tx>
            <c:strRef>
              <c:f>MeqKg!$A$375</c:f>
              <c:strCache>
                <c:ptCount val="1"/>
                <c:pt idx="0">
                  <c:v>Leonard Hot Springs (East)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MeqKg!$S$375:$Z$375</c:f>
              <c:numCache>
                <c:formatCode>0.00E+00</c:formatCode>
                <c:ptCount val="8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7"/>
          <c:order val="7"/>
          <c:tx>
            <c:strRef>
              <c:f>MeqKg!$A$376</c:f>
              <c:strCache>
                <c:ptCount val="1"/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MeqKg!$S$376:$Z$376</c:f>
              <c:numCache>
                <c:formatCode>0.00E+00</c:formatCode>
                <c:ptCount val="8"/>
              </c:numCache>
            </c:numRef>
          </c:val>
        </c:ser>
        <c:ser>
          <c:idx val="8"/>
          <c:order val="8"/>
          <c:tx>
            <c:strRef>
              <c:f>MeqKg!$A$377</c:f>
              <c:strCache>
                <c:ptCount val="1"/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MeqKg!$S$377:$Z$377</c:f>
              <c:numCache>
                <c:formatCode>0.00E+00</c:formatCode>
                <c:ptCount val="8"/>
              </c:numCache>
            </c:numRef>
          </c:val>
        </c:ser>
        <c:ser>
          <c:idx val="9"/>
          <c:order val="9"/>
          <c:tx>
            <c:strRef>
              <c:f>MeqKg!$A$378</c:f>
              <c:strCache>
                <c:ptCount val="1"/>
                <c:pt idx="0">
                  <c:v>Leonard Hot Springs (West)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plus"/>
            <c:size val="7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MeqKg!$S$378:$Z$378</c:f>
              <c:numCache>
                <c:formatCode>0.00E+00</c:formatCode>
                <c:ptCount val="8"/>
                <c:pt idx="0">
                  <c:v>0.2105440125677932</c:v>
                </c:pt>
                <c:pt idx="1">
                  <c:v>2.8175515477050443</c:v>
                </c:pt>
                <c:pt idx="2">
                  <c:v>8.0364262470514021</c:v>
                </c:pt>
                <c:pt idx="3">
                  <c:v>6.3464304854314157</c:v>
                </c:pt>
                <c:pt idx="4">
                  <c:v>0.84830339321357284</c:v>
                </c:pt>
                <c:pt idx="5">
                  <c:v>16.094114904150846</c:v>
                </c:pt>
                <c:pt idx="6">
                  <c:v>0.1457863896895773</c:v>
                </c:pt>
                <c:pt idx="7">
                  <c:v>0.21394774737708291</c:v>
                </c:pt>
              </c:numCache>
            </c:numRef>
          </c:val>
        </c:ser>
        <c:ser>
          <c:idx val="10"/>
          <c:order val="10"/>
          <c:tx>
            <c:strRef>
              <c:f>MeqKg!$A$379</c:f>
              <c:strCache>
                <c:ptCount val="1"/>
                <c:pt idx="0">
                  <c:v>Leonard Hot Springs (West)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plus"/>
            <c:size val="7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MeqKg!$S$379:$Z$379</c:f>
              <c:numCache>
                <c:formatCode>0.00E+00</c:formatCode>
                <c:ptCount val="8"/>
                <c:pt idx="0">
                  <c:v>0.2105440125677932</c:v>
                </c:pt>
                <c:pt idx="1">
                  <c:v>2.8175515477050443</c:v>
                </c:pt>
                <c:pt idx="2">
                  <c:v>8.0364262470514021</c:v>
                </c:pt>
                <c:pt idx="3">
                  <c:v>6.3464304854314157</c:v>
                </c:pt>
                <c:pt idx="4">
                  <c:v>0.84830339321357284</c:v>
                </c:pt>
                <c:pt idx="5">
                  <c:v>16.094114904150846</c:v>
                </c:pt>
                <c:pt idx="6">
                  <c:v>0.1457863896895773</c:v>
                </c:pt>
                <c:pt idx="7">
                  <c:v>0.21394774737708291</c:v>
                </c:pt>
              </c:numCache>
            </c:numRef>
          </c:val>
        </c:ser>
        <c:ser>
          <c:idx val="11"/>
          <c:order val="11"/>
          <c:tx>
            <c:strRef>
              <c:f>MeqKg!$A$380</c:f>
              <c:strCache>
                <c:ptCount val="1"/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plus"/>
            <c:size val="7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MeqKg!$S$380:$Z$380</c:f>
              <c:numCache>
                <c:formatCode>0.00E+00</c:formatCode>
                <c:ptCount val="8"/>
              </c:numCache>
            </c:numRef>
          </c:val>
        </c:ser>
        <c:ser>
          <c:idx val="12"/>
          <c:order val="12"/>
          <c:tx>
            <c:strRef>
              <c:f>MeqKg!$A$381</c:f>
              <c:strCache>
                <c:ptCount val="1"/>
                <c:pt idx="0">
                  <c:v>Leonard Hot Springs (West)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plus"/>
            <c:size val="7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MeqKg!$S$381:$Z$381</c:f>
              <c:numCache>
                <c:formatCode>0.00E+00</c:formatCode>
                <c:ptCount val="8"/>
                <c:pt idx="0">
                  <c:v>0.11579920691228628</c:v>
                </c:pt>
                <c:pt idx="1">
                  <c:v>2.8575168178852577</c:v>
                </c:pt>
                <c:pt idx="2">
                  <c:v>8.1821645468683961</c:v>
                </c:pt>
                <c:pt idx="3">
                  <c:v>6.1489859814402159</c:v>
                </c:pt>
                <c:pt idx="4">
                  <c:v>0.49900199600798406</c:v>
                </c:pt>
                <c:pt idx="5">
                  <c:v>16.268105335547073</c:v>
                </c:pt>
                <c:pt idx="6">
                  <c:v>0.17903591716263878</c:v>
                </c:pt>
                <c:pt idx="7">
                  <c:v>0.55132688747171366</c:v>
                </c:pt>
              </c:numCache>
            </c:numRef>
          </c:val>
        </c:ser>
        <c:ser>
          <c:idx val="13"/>
          <c:order val="13"/>
          <c:tx>
            <c:strRef>
              <c:f>MeqKg!$A$382</c:f>
              <c:strCache>
                <c:ptCount val="1"/>
                <c:pt idx="0">
                  <c:v>Leonard Hot Springs (West)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plus"/>
            <c:size val="7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MeqKg!$S$382:$Z$382</c:f>
              <c:numCache>
                <c:formatCode>0.00E+00</c:formatCode>
                <c:ptCount val="8"/>
                <c:pt idx="0">
                  <c:v>0.23159841382457255</c:v>
                </c:pt>
                <c:pt idx="1">
                  <c:v>2.9827850690301685</c:v>
                </c:pt>
                <c:pt idx="2">
                  <c:v>8.3279028466853902</c:v>
                </c:pt>
                <c:pt idx="3">
                  <c:v>6.1489859814402159</c:v>
                </c:pt>
                <c:pt idx="4">
                  <c:v>0.74850299401197606</c:v>
                </c:pt>
                <c:pt idx="5">
                  <c:v>17.529535963169707</c:v>
                </c:pt>
                <c:pt idx="6">
                  <c:v>0.1457863896895773</c:v>
                </c:pt>
                <c:pt idx="7">
                  <c:v>0.28389220325036002</c:v>
                </c:pt>
              </c:numCache>
            </c:numRef>
          </c:val>
        </c:ser>
        <c:ser>
          <c:idx val="14"/>
          <c:order val="14"/>
          <c:tx>
            <c:strRef>
              <c:f>MeqKg!$A$383</c:f>
              <c:strCache>
                <c:ptCount val="1"/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plus"/>
            <c:size val="7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MeqKg!$S$383:$Z$383</c:f>
              <c:numCache>
                <c:formatCode>0.00E+00</c:formatCode>
                <c:ptCount val="8"/>
              </c:numCache>
            </c:numRef>
          </c:val>
        </c:ser>
        <c:ser>
          <c:idx val="15"/>
          <c:order val="15"/>
          <c:tx>
            <c:strRef>
              <c:f>MeqKg!$A$384</c:f>
              <c:strCache>
                <c:ptCount val="1"/>
                <c:pt idx="0">
                  <c:v>Seyferth (Chicken) Hot Spring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MeqKg!$S$384:$Z$384</c:f>
              <c:numCache>
                <c:formatCode>0.00E+00</c:formatCode>
                <c:ptCount val="8"/>
                <c:pt idx="0">
                  <c:v>0.27370721633813117</c:v>
                </c:pt>
                <c:pt idx="1">
                  <c:v>1.5110592492559425</c:v>
                </c:pt>
                <c:pt idx="2">
                  <c:v>7.7657694045341268</c:v>
                </c:pt>
                <c:pt idx="3">
                  <c:v>6.1207796237271879</c:v>
                </c:pt>
                <c:pt idx="4">
                  <c:v>1.4071856287425151</c:v>
                </c:pt>
                <c:pt idx="5">
                  <c:v>14.049727335245198</c:v>
                </c:pt>
                <c:pt idx="6">
                  <c:v>0.23914083221009608</c:v>
                </c:pt>
                <c:pt idx="7">
                  <c:v>3.4560789960913392E-2</c:v>
                </c:pt>
              </c:numCache>
            </c:numRef>
          </c:val>
        </c:ser>
        <c:ser>
          <c:idx val="16"/>
          <c:order val="16"/>
          <c:tx>
            <c:strRef>
              <c:f>MeqKg!$A$385</c:f>
              <c:strCache>
                <c:ptCount val="1"/>
                <c:pt idx="0">
                  <c:v>Seyferth (Chicken) Hot Spring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MeqKg!$S$385:$Z$385</c:f>
              <c:numCache>
                <c:formatCode>0.00E+00</c:formatCode>
                <c:ptCount val="8"/>
                <c:pt idx="1">
                  <c:v>1.0191143895954415</c:v>
                </c:pt>
                <c:pt idx="2">
                  <c:v>8.1613447897516824</c:v>
                </c:pt>
                <c:pt idx="3">
                  <c:v>6.2053986968662729</c:v>
                </c:pt>
                <c:pt idx="4">
                  <c:v>1.5469061876247505</c:v>
                </c:pt>
              </c:numCache>
            </c:numRef>
          </c:val>
        </c:ser>
        <c:ser>
          <c:idx val="17"/>
          <c:order val="17"/>
          <c:tx>
            <c:strRef>
              <c:f>MeqKg!$A$386</c:f>
              <c:strCache>
                <c:ptCount val="1"/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MeqKg!$S$386:$Z$386</c:f>
              <c:numCache>
                <c:formatCode>0.00E+00</c:formatCode>
                <c:ptCount val="8"/>
              </c:numCache>
            </c:numRef>
          </c:val>
        </c:ser>
        <c:ser>
          <c:idx val="18"/>
          <c:order val="18"/>
          <c:tx>
            <c:strRef>
              <c:f>MeqKg!$A$387</c:f>
              <c:strCache>
                <c:ptCount val="1"/>
                <c:pt idx="0">
                  <c:v>Seyferth (Chicken) Hot Spring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MeqKg!$S$387:$Z$387</c:f>
              <c:numCache>
                <c:formatCode>0.00E+00</c:formatCode>
                <c:ptCount val="8"/>
                <c:pt idx="0">
                  <c:v>0.2105440125677932</c:v>
                </c:pt>
                <c:pt idx="1">
                  <c:v>1.0990449299558682</c:v>
                </c:pt>
                <c:pt idx="2">
                  <c:v>7.7657694045341268</c:v>
                </c:pt>
                <c:pt idx="3">
                  <c:v>6.2053986968662729</c:v>
                </c:pt>
                <c:pt idx="4">
                  <c:v>1.4970059880239521</c:v>
                </c:pt>
                <c:pt idx="5">
                  <c:v>13.266770393962185</c:v>
                </c:pt>
                <c:pt idx="6">
                  <c:v>0.25576559594662684</c:v>
                </c:pt>
                <c:pt idx="7">
                  <c:v>9.8745114174038265E-2</c:v>
                </c:pt>
              </c:numCache>
            </c:numRef>
          </c:val>
        </c:ser>
        <c:ser>
          <c:idx val="19"/>
          <c:order val="19"/>
          <c:tx>
            <c:strRef>
              <c:f>MeqKg!$A$388</c:f>
              <c:strCache>
                <c:ptCount val="1"/>
                <c:pt idx="0">
                  <c:v>Seyferth (Chicken) Hot Spring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MeqKg!$S$388:$Z$388</c:f>
              <c:numCache>
                <c:formatCode>0.00E+00</c:formatCode>
                <c:ptCount val="8"/>
                <c:pt idx="0">
                  <c:v>0.28423441696652085</c:v>
                </c:pt>
                <c:pt idx="1">
                  <c:v>1.0325025238950583</c:v>
                </c:pt>
                <c:pt idx="2">
                  <c:v>7.7033101331839857</c:v>
                </c:pt>
                <c:pt idx="3">
                  <c:v>6.2053986968662729</c:v>
                </c:pt>
                <c:pt idx="4">
                  <c:v>1.3972055888223553</c:v>
                </c:pt>
                <c:pt idx="5">
                  <c:v>13.049282354716903</c:v>
                </c:pt>
                <c:pt idx="6">
                  <c:v>0.23018903635196414</c:v>
                </c:pt>
                <c:pt idx="7">
                  <c:v>8.2287595145031887E-3</c:v>
                </c:pt>
              </c:numCache>
            </c:numRef>
          </c:val>
        </c:ser>
        <c:ser>
          <c:idx val="20"/>
          <c:order val="20"/>
          <c:tx>
            <c:strRef>
              <c:f>MeqKg!$A$389</c:f>
              <c:strCache>
                <c:ptCount val="1"/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MeqKg!$S$389:$Z$389</c:f>
              <c:numCache>
                <c:formatCode>0.00E+00</c:formatCode>
                <c:ptCount val="8"/>
              </c:numCache>
            </c:numRef>
          </c:val>
        </c:ser>
        <c:ser>
          <c:idx val="21"/>
          <c:order val="21"/>
          <c:tx>
            <c:strRef>
              <c:f>MeqKg!$A$390</c:f>
              <c:strCache>
                <c:ptCount val="1"/>
                <c:pt idx="0">
                  <c:v>Seyferth (Chicken) Hot Spring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MeqKg!$S$390:$Z$390</c:f>
              <c:numCache>
                <c:formatCode>0.00E+00</c:formatCode>
                <c:ptCount val="8"/>
                <c:pt idx="0">
                  <c:v>0.26844361602393629</c:v>
                </c:pt>
                <c:pt idx="1">
                  <c:v>1.2127807423529258</c:v>
                </c:pt>
                <c:pt idx="2">
                  <c:v>7.9115077043511208</c:v>
                </c:pt>
                <c:pt idx="3">
                  <c:v>6.0079541928750739</c:v>
                </c:pt>
                <c:pt idx="4">
                  <c:v>1.5469061876247505</c:v>
                </c:pt>
                <c:pt idx="5">
                  <c:v>14.876181884377269</c:v>
                </c:pt>
                <c:pt idx="6">
                  <c:v>0.24809262806822799</c:v>
                </c:pt>
                <c:pt idx="7">
                  <c:v>2.3863402592059244E-2</c:v>
                </c:pt>
              </c:numCache>
            </c:numRef>
          </c:val>
        </c:ser>
        <c:ser>
          <c:idx val="22"/>
          <c:order val="22"/>
          <c:tx>
            <c:strRef>
              <c:f>MeqKg!$A$391</c:f>
              <c:strCache>
                <c:ptCount val="1"/>
                <c:pt idx="0">
                  <c:v>Seyferth (Chicken) Hot Spring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MeqKg!$S$391:$Z$391</c:f>
              <c:numCache>
                <c:formatCode>0.00E+00</c:formatCode>
                <c:ptCount val="8"/>
                <c:pt idx="0">
                  <c:v>0.31581601885168981</c:v>
                </c:pt>
                <c:pt idx="1">
                  <c:v>0.8992185790548014</c:v>
                </c:pt>
                <c:pt idx="3">
                  <c:v>6.1489859814402159</c:v>
                </c:pt>
                <c:pt idx="4">
                  <c:v>1.5469061876247505</c:v>
                </c:pt>
                <c:pt idx="5">
                  <c:v>13.614751256754635</c:v>
                </c:pt>
                <c:pt idx="6">
                  <c:v>0.25576559594662684</c:v>
                </c:pt>
              </c:numCache>
            </c:numRef>
          </c:val>
        </c:ser>
        <c:ser>
          <c:idx val="23"/>
          <c:order val="23"/>
          <c:tx>
            <c:strRef>
              <c:f>MeqKg!$A$392</c:f>
              <c:strCache>
                <c:ptCount val="1"/>
              </c:strCache>
            </c:strRef>
          </c:tx>
          <c:spPr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MeqKg!$S$392:$Z$392</c:f>
              <c:numCache>
                <c:formatCode>0.00E+00</c:formatCode>
                <c:ptCount val="8"/>
              </c:numCache>
            </c:numRef>
          </c:val>
        </c:ser>
        <c:ser>
          <c:idx val="24"/>
          <c:order val="24"/>
          <c:tx>
            <c:strRef>
              <c:f>MeqKg!$A$393</c:f>
              <c:strCache>
                <c:ptCount val="1"/>
                <c:pt idx="0">
                  <c:v>Surprise Valley Hot Springs</c:v>
                </c:pt>
              </c:strCache>
            </c:strRef>
          </c:tx>
          <c:spPr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MeqKg!$S$393:$Z$393</c:f>
              <c:numCache>
                <c:formatCode>0.00E+00</c:formatCode>
                <c:ptCount val="8"/>
                <c:pt idx="0">
                  <c:v>0.26318001570974148</c:v>
                </c:pt>
                <c:pt idx="1">
                  <c:v>0.98497462993798424</c:v>
                </c:pt>
                <c:pt idx="2">
                  <c:v>6.0377295638469075</c:v>
                </c:pt>
                <c:pt idx="3">
                  <c:v>5.4156206809014744</c:v>
                </c:pt>
                <c:pt idx="4">
                  <c:v>0.84830339321357284</c:v>
                </c:pt>
                <c:pt idx="5">
                  <c:v>12.048837374188606</c:v>
                </c:pt>
                <c:pt idx="6">
                  <c:v>0.1534593575679761</c:v>
                </c:pt>
                <c:pt idx="7">
                  <c:v>4.1143797572515944E-3</c:v>
                </c:pt>
              </c:numCache>
            </c:numRef>
          </c:val>
        </c:ser>
        <c:ser>
          <c:idx val="25"/>
          <c:order val="25"/>
          <c:tx>
            <c:strRef>
              <c:f>MeqKg!$A$394</c:f>
              <c:strCache>
                <c:ptCount val="1"/>
              </c:strCache>
            </c:strRef>
          </c:tx>
          <c:spPr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MeqKg!$S$394:$Z$394</c:f>
              <c:numCache>
                <c:formatCode>0.00E+00</c:formatCode>
                <c:ptCount val="8"/>
              </c:numCache>
            </c:numRef>
          </c:val>
        </c:ser>
        <c:ser>
          <c:idx val="26"/>
          <c:order val="26"/>
          <c:tx>
            <c:strRef>
              <c:f>MeqKg!$A$395</c:f>
              <c:strCache>
                <c:ptCount val="1"/>
                <c:pt idx="0">
                  <c:v>Surprise Valley Hot Springs</c:v>
                </c:pt>
              </c:strCache>
            </c:strRef>
          </c:tx>
          <c:spPr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MeqKg!$S$395:$Z$395</c:f>
              <c:numCache>
                <c:formatCode>0.00E+00</c:formatCode>
                <c:ptCount val="8"/>
                <c:pt idx="0">
                  <c:v>0.26318001570974148</c:v>
                </c:pt>
                <c:pt idx="1">
                  <c:v>1.1963918134022105</c:v>
                </c:pt>
                <c:pt idx="2">
                  <c:v>6.4541247061811777</c:v>
                </c:pt>
                <c:pt idx="3">
                  <c:v>5.3027952500493605</c:v>
                </c:pt>
                <c:pt idx="4">
                  <c:v>0.89820359281437134</c:v>
                </c:pt>
                <c:pt idx="5">
                  <c:v>12.396818236981057</c:v>
                </c:pt>
                <c:pt idx="6">
                  <c:v>0.1534593575679761</c:v>
                </c:pt>
                <c:pt idx="7">
                  <c:v>4.1143797572515944E-3</c:v>
                </c:pt>
              </c:numCache>
            </c:numRef>
          </c:val>
        </c:ser>
        <c:ser>
          <c:idx val="27"/>
          <c:order val="27"/>
          <c:tx>
            <c:strRef>
              <c:f>MeqKg!$A$396</c:f>
              <c:strCache>
                <c:ptCount val="1"/>
              </c:strCache>
            </c:strRef>
          </c:tx>
          <c:spPr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MeqKg!$S$396:$Z$396</c:f>
              <c:numCache>
                <c:formatCode>0.00E+00</c:formatCode>
                <c:ptCount val="8"/>
              </c:numCache>
            </c:numRef>
          </c:val>
        </c:ser>
        <c:ser>
          <c:idx val="28"/>
          <c:order val="28"/>
          <c:tx>
            <c:strRef>
              <c:f>MeqKg!$A$397</c:f>
              <c:strCache>
                <c:ptCount val="1"/>
                <c:pt idx="0">
                  <c:v>Surprise Valley Hot Springs</c:v>
                </c:pt>
              </c:strCache>
            </c:strRef>
          </c:tx>
          <c:spPr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MeqKg!$S$397:$Z$397</c:f>
              <c:numCache>
                <c:formatCode>0.00E+00</c:formatCode>
                <c:ptCount val="8"/>
                <c:pt idx="0">
                  <c:v>0.26844361602393629</c:v>
                </c:pt>
                <c:pt idx="1">
                  <c:v>1.2176974210381402</c:v>
                </c:pt>
                <c:pt idx="2">
                  <c:v>6.3292061634808965</c:v>
                </c:pt>
                <c:pt idx="3">
                  <c:v>4.9361125997799897</c:v>
                </c:pt>
                <c:pt idx="4">
                  <c:v>0.87325349301397215</c:v>
                </c:pt>
                <c:pt idx="5">
                  <c:v>11.309378040754648</c:v>
                </c:pt>
                <c:pt idx="6">
                  <c:v>0.15243629518418958</c:v>
                </c:pt>
              </c:numCache>
            </c:numRef>
          </c:val>
        </c:ser>
        <c:ser>
          <c:idx val="29"/>
          <c:order val="29"/>
          <c:tx>
            <c:strRef>
              <c:f>MeqKg!$A$398</c:f>
              <c:strCache>
                <c:ptCount val="1"/>
              </c:strCache>
            </c:strRef>
          </c:tx>
          <c:spPr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MeqKg!$S$398:$Z$398</c:f>
              <c:numCache>
                <c:formatCode>0.00E+00</c:formatCode>
                <c:ptCount val="8"/>
              </c:numCache>
            </c:numRef>
          </c:val>
        </c:ser>
        <c:ser>
          <c:idx val="30"/>
          <c:order val="30"/>
          <c:tx>
            <c:strRef>
              <c:f>MeqKg!$A$399</c:f>
              <c:strCache>
                <c:ptCount val="1"/>
              </c:strCache>
            </c:strRef>
          </c:tx>
          <c:spPr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MeqKg!$S$399:$Z$399</c:f>
              <c:numCache>
                <c:formatCode>0.00E+00</c:formatCode>
                <c:ptCount val="8"/>
              </c:numCache>
            </c:numRef>
          </c:val>
        </c:ser>
        <c:ser>
          <c:idx val="31"/>
          <c:order val="31"/>
          <c:tx>
            <c:strRef>
              <c:f>MeqKg!$A$400</c:f>
              <c:strCache>
                <c:ptCount val="1"/>
                <c:pt idx="0">
                  <c:v>Surprise Valley Hot Springs</c:v>
                </c:pt>
              </c:strCache>
            </c:strRef>
          </c:tx>
          <c:spPr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MeqKg!$S$400:$Z$400</c:f>
              <c:numCache>
                <c:formatCode>0.00E+00</c:formatCode>
                <c:ptCount val="8"/>
                <c:pt idx="0">
                  <c:v>0.28423441696652085</c:v>
                </c:pt>
                <c:pt idx="1">
                  <c:v>1.1308360975993497</c:v>
                </c:pt>
                <c:pt idx="2">
                  <c:v>6.4541247061811777</c:v>
                </c:pt>
                <c:pt idx="3">
                  <c:v>5.5848588271796462</c:v>
                </c:pt>
                <c:pt idx="4">
                  <c:v>0.84830339321357284</c:v>
                </c:pt>
                <c:pt idx="5">
                  <c:v>12.918789531169732</c:v>
                </c:pt>
                <c:pt idx="6">
                  <c:v>0.1534593575679761</c:v>
                </c:pt>
              </c:numCache>
            </c:numRef>
          </c:val>
        </c:ser>
        <c:ser>
          <c:idx val="32"/>
          <c:order val="32"/>
          <c:tx>
            <c:strRef>
              <c:f>MeqKg!$A$401</c:f>
              <c:strCache>
                <c:ptCount val="1"/>
                <c:pt idx="0">
                  <c:v>Surprise Valley Hot Springs</c:v>
                </c:pt>
              </c:strCache>
            </c:strRef>
          </c:tx>
          <c:spPr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MeqKg!$S$401:$Z$401</c:f>
              <c:numCache>
                <c:formatCode>0.00E+00</c:formatCode>
                <c:ptCount val="8"/>
                <c:pt idx="0">
                  <c:v>0.26318001570974148</c:v>
                </c:pt>
                <c:pt idx="1">
                  <c:v>0.98333573704291266</c:v>
                </c:pt>
                <c:pt idx="2">
                  <c:v>6.4541247061811777</c:v>
                </c:pt>
                <c:pt idx="3">
                  <c:v>5.2463825346233035</c:v>
                </c:pt>
                <c:pt idx="4">
                  <c:v>0.74850299401197606</c:v>
                </c:pt>
                <c:pt idx="5">
                  <c:v>12.396818236981057</c:v>
                </c:pt>
                <c:pt idx="6">
                  <c:v>0.1534593575679761</c:v>
                </c:pt>
                <c:pt idx="7">
                  <c:v>4.1143797572515944E-3</c:v>
                </c:pt>
              </c:numCache>
            </c:numRef>
          </c:val>
        </c:ser>
        <c:ser>
          <c:idx val="33"/>
          <c:order val="33"/>
          <c:tx>
            <c:strRef>
              <c:f>MeqKg!$A$402</c:f>
              <c:strCache>
                <c:ptCount val="1"/>
                <c:pt idx="0">
                  <c:v>Surprise Valley Hot Springs</c:v>
                </c:pt>
              </c:strCache>
            </c:strRef>
          </c:tx>
          <c:spPr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MeqKg!$S$402:$Z$402</c:f>
              <c:numCache>
                <c:formatCode>0.00E+00</c:formatCode>
                <c:ptCount val="8"/>
                <c:pt idx="0">
                  <c:v>0.26844361602393629</c:v>
                </c:pt>
                <c:pt idx="1">
                  <c:v>0.93416895019076707</c:v>
                </c:pt>
                <c:pt idx="2">
                  <c:v>6.6623222773483119</c:v>
                </c:pt>
                <c:pt idx="3">
                  <c:v>5.6412715426057032</c:v>
                </c:pt>
                <c:pt idx="4">
                  <c:v>0.79840319361277445</c:v>
                </c:pt>
                <c:pt idx="5">
                  <c:v>12.179330197735775</c:v>
                </c:pt>
                <c:pt idx="6">
                  <c:v>0.14067107777064475</c:v>
                </c:pt>
                <c:pt idx="7">
                  <c:v>8.2287595145031887E-3</c:v>
                </c:pt>
              </c:numCache>
            </c:numRef>
          </c:val>
        </c:ser>
        <c:ser>
          <c:idx val="34"/>
          <c:order val="34"/>
          <c:tx>
            <c:strRef>
              <c:f>MeqKg!$A$403</c:f>
              <c:strCache>
                <c:ptCount val="1"/>
                <c:pt idx="0">
                  <c:v>0</c:v>
                </c:pt>
              </c:strCache>
            </c:strRef>
          </c:tx>
          <c:spPr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MeqKg!$S$403:$Z$403</c:f>
              <c:numCache>
                <c:formatCode>0.00E+00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35"/>
          <c:order val="35"/>
          <c:tx>
            <c:strRef>
              <c:f>MeqKg!$A$404</c:f>
              <c:strCache>
                <c:ptCount val="1"/>
                <c:pt idx="0">
                  <c:v>Surprise Valley Hot Springs</c:v>
                </c:pt>
              </c:strCache>
            </c:strRef>
          </c:tx>
          <c:spPr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MeqKg!$S$404:$Z$404</c:f>
              <c:numCache>
                <c:formatCode>0.00E+00</c:formatCode>
                <c:ptCount val="8"/>
                <c:pt idx="0">
                  <c:v>0.1052720062838966</c:v>
                </c:pt>
                <c:pt idx="1">
                  <c:v>1.0488914528457736</c:v>
                </c:pt>
                <c:pt idx="2">
                  <c:v>6.1210085923137623</c:v>
                </c:pt>
                <c:pt idx="3">
                  <c:v>5.8669224043099311</c:v>
                </c:pt>
                <c:pt idx="4">
                  <c:v>1.2475049900199602</c:v>
                </c:pt>
                <c:pt idx="5">
                  <c:v>12.005339766339549</c:v>
                </c:pt>
                <c:pt idx="6">
                  <c:v>0.13299810989224595</c:v>
                </c:pt>
              </c:numCache>
            </c:numRef>
          </c:val>
        </c:ser>
        <c:ser>
          <c:idx val="36"/>
          <c:order val="36"/>
          <c:tx>
            <c:strRef>
              <c:f>MeqKg!$A$405</c:f>
              <c:strCache>
                <c:ptCount val="1"/>
                <c:pt idx="0">
                  <c:v>Surprise Valley Resort</c:v>
                </c:pt>
              </c:strCache>
            </c:strRef>
          </c:tx>
          <c:spPr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MeqKg!$S$405:$Z$405</c:f>
              <c:numCache>
                <c:formatCode>0.00E+00</c:formatCode>
                <c:ptCount val="8"/>
                <c:pt idx="0">
                  <c:v>0.30528881822330012</c:v>
                </c:pt>
                <c:pt idx="1">
                  <c:v>0.91920121414490796</c:v>
                </c:pt>
                <c:pt idx="3">
                  <c:v>5.1617634614842185</c:v>
                </c:pt>
                <c:pt idx="4">
                  <c:v>0.84830339321357284</c:v>
                </c:pt>
                <c:pt idx="5">
                  <c:v>11.570363687848987</c:v>
                </c:pt>
                <c:pt idx="6">
                  <c:v>0.15090170160850983</c:v>
                </c:pt>
              </c:numCache>
            </c:numRef>
          </c:val>
        </c:ser>
        <c:ser>
          <c:idx val="37"/>
          <c:order val="37"/>
          <c:tx>
            <c:strRef>
              <c:f>MeqKg!$A$406</c:f>
              <c:strCache>
                <c:ptCount val="1"/>
                <c:pt idx="0">
                  <c:v>Surprise Valley Resort</c:v>
                </c:pt>
              </c:strCache>
            </c:strRef>
          </c:tx>
          <c:spPr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MeqKg!$S$406:$Z$406</c:f>
              <c:numCache>
                <c:formatCode>0.00E+00</c:formatCode>
                <c:ptCount val="8"/>
                <c:pt idx="1">
                  <c:v>0.8992185790548014</c:v>
                </c:pt>
                <c:pt idx="2">
                  <c:v>6.4124851919477504</c:v>
                </c:pt>
                <c:pt idx="3">
                  <c:v>5.2745888923363324</c:v>
                </c:pt>
                <c:pt idx="4">
                  <c:v>0.84830339321357284</c:v>
                </c:pt>
              </c:numCache>
            </c:numRef>
          </c:val>
        </c:ser>
        <c:ser>
          <c:idx val="38"/>
          <c:order val="38"/>
          <c:tx>
            <c:strRef>
              <c:f>MeqKg!$A$407</c:f>
              <c:strCache>
                <c:ptCount val="1"/>
                <c:pt idx="0">
                  <c:v>Surprise Valley Resort</c:v>
                </c:pt>
              </c:strCache>
            </c:strRef>
          </c:tx>
          <c:spPr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MeqKg!$S$407:$Z$407</c:f>
              <c:numCache>
                <c:formatCode>0.00E+00</c:formatCode>
                <c:ptCount val="8"/>
                <c:pt idx="0">
                  <c:v>0.31055241853749499</c:v>
                </c:pt>
                <c:pt idx="1">
                  <c:v>0.8992185790548014</c:v>
                </c:pt>
                <c:pt idx="2">
                  <c:v>6.2459271350140426</c:v>
                </c:pt>
                <c:pt idx="3">
                  <c:v>5.3027952500493605</c:v>
                </c:pt>
                <c:pt idx="4">
                  <c:v>0.84830339321357284</c:v>
                </c:pt>
                <c:pt idx="5">
                  <c:v>11.613861295698044</c:v>
                </c:pt>
                <c:pt idx="6">
                  <c:v>0.14834404564904355</c:v>
                </c:pt>
                <c:pt idx="7">
                  <c:v>8.2287595145031887E-3</c:v>
                </c:pt>
              </c:numCache>
            </c:numRef>
          </c:val>
        </c:ser>
        <c:ser>
          <c:idx val="39"/>
          <c:order val="39"/>
          <c:tx>
            <c:strRef>
              <c:f>MeqKg!$A$408</c:f>
              <c:strCache>
                <c:ptCount val="1"/>
                <c:pt idx="0">
                  <c:v>Surprise Valley Resort</c:v>
                </c:pt>
              </c:strCache>
            </c:strRef>
          </c:tx>
          <c:spPr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MeqKg!$S$408:$Z$408</c:f>
              <c:numCache>
                <c:formatCode>0.00E+00</c:formatCode>
                <c:ptCount val="8"/>
                <c:pt idx="0">
                  <c:v>0.24212561445296216</c:v>
                </c:pt>
                <c:pt idx="1">
                  <c:v>1.2589060106767218</c:v>
                </c:pt>
                <c:pt idx="2">
                  <c:v>6.2667468921307563</c:v>
                </c:pt>
                <c:pt idx="3">
                  <c:v>5.2745888923363324</c:v>
                </c:pt>
                <c:pt idx="4">
                  <c:v>0.99800399201596812</c:v>
                </c:pt>
                <c:pt idx="5">
                  <c:v>11.744354119245212</c:v>
                </c:pt>
                <c:pt idx="6">
                  <c:v>0.1534593575679761</c:v>
                </c:pt>
                <c:pt idx="7">
                  <c:v>4.1143797572515947E-2</c:v>
                </c:pt>
              </c:numCache>
            </c:numRef>
          </c:val>
        </c:ser>
        <c:ser>
          <c:idx val="40"/>
          <c:order val="40"/>
          <c:tx>
            <c:strRef>
              <c:f>MeqKg!$A$409</c:f>
              <c:strCache>
                <c:ptCount val="1"/>
                <c:pt idx="0">
                  <c:v>Surprise Valley Resort</c:v>
                </c:pt>
              </c:strCache>
            </c:strRef>
          </c:tx>
          <c:spPr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MeqKg!$S$409:$Z$409</c:f>
              <c:numCache>
                <c:formatCode>0.00E+00</c:formatCode>
                <c:ptCount val="8"/>
                <c:pt idx="0">
                  <c:v>0.23159841382457255</c:v>
                </c:pt>
                <c:pt idx="1">
                  <c:v>1.0590796597756549</c:v>
                </c:pt>
                <c:pt idx="2">
                  <c:v>6.3500259205976102</c:v>
                </c:pt>
                <c:pt idx="3">
                  <c:v>5.2745888923363324</c:v>
                </c:pt>
                <c:pt idx="4">
                  <c:v>0.94810379241516973</c:v>
                </c:pt>
                <c:pt idx="5">
                  <c:v>11.744354119245212</c:v>
                </c:pt>
                <c:pt idx="6">
                  <c:v>0.14322873373011102</c:v>
                </c:pt>
                <c:pt idx="7">
                  <c:v>3.2915038058012755E-2</c:v>
                </c:pt>
              </c:numCache>
            </c:numRef>
          </c:val>
        </c:ser>
        <c:marker val="1"/>
        <c:axId val="92392832"/>
        <c:axId val="92402816"/>
      </c:lineChart>
      <c:catAx>
        <c:axId val="92392832"/>
        <c:scaling>
          <c:orientation val="minMax"/>
        </c:scaling>
        <c:axPos val="b"/>
        <c:majorGridlines/>
        <c:numFmt formatCode="@" sourceLinked="1"/>
        <c:majorTickMark val="none"/>
        <c:minorTickMark val="in"/>
        <c:tickLblPos val="nextTo"/>
        <c:crossAx val="92402816"/>
        <c:crossesAt val="1.0000000000000043E-10"/>
        <c:auto val="1"/>
        <c:lblAlgn val="ctr"/>
        <c:lblOffset val="100"/>
      </c:catAx>
      <c:valAx>
        <c:axId val="92402816"/>
        <c:scaling>
          <c:logBase val="10"/>
          <c:orientation val="minMax"/>
          <c:max val="30"/>
          <c:min val="1.0000000000000005E-2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meq/kg</a:t>
                </a:r>
              </a:p>
            </c:rich>
          </c:tx>
          <c:layout/>
        </c:title>
        <c:numFmt formatCode="@" sourceLinked="0"/>
        <c:majorTickMark val="in"/>
        <c:minorTickMark val="in"/>
        <c:tickLblPos val="nextTo"/>
        <c:crossAx val="92392832"/>
        <c:crosses val="autoZero"/>
        <c:crossBetween val="between"/>
      </c:valAx>
      <c:spPr>
        <a:noFill/>
      </c:spPr>
    </c:plotArea>
    <c:legend>
      <c:legendPos val="r"/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ayout>
        <c:manualLayout>
          <c:xMode val="edge"/>
          <c:yMode val="edge"/>
          <c:x val="0.64950433989553902"/>
          <c:y val="1.6866563406798524E-4"/>
          <c:w val="0.33734929435052052"/>
          <c:h val="0.99983130209114202"/>
        </c:manualLayout>
      </c:layout>
      <c:txPr>
        <a:bodyPr/>
        <a:lstStyle/>
        <a:p>
          <a:pPr algn="l">
            <a:defRPr sz="900"/>
          </a:pPr>
          <a:endParaRPr lang="en-US"/>
        </a:p>
      </c:txPr>
    </c:legend>
    <c:plotVisOnly val="1"/>
    <c:dispBlanksAs val="gap"/>
  </c:chart>
  <c:spPr>
    <a:ln>
      <a:noFill/>
    </a:ln>
  </c:spPr>
  <c:txPr>
    <a:bodyPr/>
    <a:lstStyle/>
    <a:p>
      <a:pPr>
        <a:defRPr>
          <a:latin typeface="Times New Roman"/>
          <a:cs typeface="Times New Roman"/>
        </a:defRPr>
      </a:pPr>
      <a:endParaRPr lang="en-US"/>
    </a:p>
  </c:txPr>
  <c:printSettings>
    <c:headerFooter/>
    <c:pageMargins b="1" l="0.75000000000000089" r="0.75000000000000089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5"/>
  <c:chart>
    <c:title>
      <c:tx>
        <c:rich>
          <a:bodyPr/>
          <a:lstStyle/>
          <a:p>
            <a:pPr>
              <a:defRPr/>
            </a:pPr>
            <a:r>
              <a:rPr lang="en-US"/>
              <a:t>All Hot Springs</a:t>
            </a:r>
          </a:p>
        </c:rich>
      </c:tx>
      <c:layout>
        <c:manualLayout>
          <c:xMode val="edge"/>
          <c:yMode val="edge"/>
          <c:x val="0.224884959295342"/>
          <c:y val="2.5233615149176446E-2"/>
        </c:manualLayout>
      </c:layout>
    </c:title>
    <c:plotArea>
      <c:layout>
        <c:manualLayout>
          <c:layoutTarget val="inner"/>
          <c:xMode val="edge"/>
          <c:yMode val="edge"/>
          <c:x val="7.5082831426310337E-2"/>
          <c:y val="0.11123273273726809"/>
          <c:w val="0.53924492615595099"/>
          <c:h val="0.80562596618362803"/>
        </c:manualLayout>
      </c:layout>
      <c:lineChart>
        <c:grouping val="standard"/>
        <c:ser>
          <c:idx val="43"/>
          <c:order val="41"/>
          <c:tx>
            <c:strRef>
              <c:f>MeqKg!$A$177</c:f>
              <c:strCache>
                <c:ptCount val="1"/>
                <c:pt idx="0">
                  <c:v>FB-1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MeqKg!$S$177:$Z$177</c:f>
              <c:numCache>
                <c:formatCode>0.00E+00</c:formatCode>
                <c:ptCount val="8"/>
                <c:pt idx="1">
                  <c:v>1.1144471686486344</c:v>
                </c:pt>
                <c:pt idx="2">
                  <c:v>1.7488595978039319</c:v>
                </c:pt>
                <c:pt idx="3">
                  <c:v>1.0154288776690266</c:v>
                </c:pt>
                <c:pt idx="4">
                  <c:v>1.0479041916167664</c:v>
                </c:pt>
                <c:pt idx="5">
                  <c:v>4.6977416476980851</c:v>
                </c:pt>
                <c:pt idx="6">
                  <c:v>0.23018903635196414</c:v>
                </c:pt>
                <c:pt idx="7">
                  <c:v>4.9372557087019132E-2</c:v>
                </c:pt>
              </c:numCache>
            </c:numRef>
          </c:val>
        </c:ser>
        <c:ser>
          <c:idx val="44"/>
          <c:order val="42"/>
          <c:tx>
            <c:strRef>
              <c:f>MeqKg!$A$178</c:f>
              <c:strCache>
                <c:ptCount val="1"/>
                <c:pt idx="0">
                  <c:v>FB-1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MeqKg!$S$178:$Z$178</c:f>
              <c:numCache>
                <c:formatCode>0.00E+00</c:formatCode>
                <c:ptCount val="8"/>
                <c:pt idx="0">
                  <c:v>0.1052720062838966</c:v>
                </c:pt>
                <c:pt idx="1">
                  <c:v>2.4255614847058515</c:v>
                </c:pt>
                <c:pt idx="2">
                  <c:v>1.4844486824216707</c:v>
                </c:pt>
                <c:pt idx="3">
                  <c:v>0.71926212168222714</c:v>
                </c:pt>
                <c:pt idx="4">
                  <c:v>0.29041916167664672</c:v>
                </c:pt>
                <c:pt idx="5">
                  <c:v>4.1105239417358241</c:v>
                </c:pt>
                <c:pt idx="6">
                  <c:v>0.24067542578577583</c:v>
                </c:pt>
                <c:pt idx="7">
                  <c:v>2.1394774737708292E-2</c:v>
                </c:pt>
              </c:numCache>
            </c:numRef>
          </c:val>
        </c:ser>
        <c:ser>
          <c:idx val="45"/>
          <c:order val="43"/>
          <c:tx>
            <c:strRef>
              <c:f>MeqKg!$A$179</c:f>
              <c:strCache>
                <c:ptCount val="1"/>
                <c:pt idx="0">
                  <c:v>FB-1?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MeqKg!$S$179:$Z$179</c:f>
              <c:numCache>
                <c:formatCode>0.00E+00</c:formatCode>
                <c:ptCount val="8"/>
                <c:pt idx="1">
                  <c:v>2.310838982050845</c:v>
                </c:pt>
                <c:pt idx="2">
                  <c:v>1.8529583833874994</c:v>
                </c:pt>
                <c:pt idx="3">
                  <c:v>0.93363044030124387</c:v>
                </c:pt>
                <c:pt idx="4">
                  <c:v>0.24950099800399203</c:v>
                </c:pt>
                <c:pt idx="5">
                  <c:v>4.7847368633961977</c:v>
                </c:pt>
                <c:pt idx="6">
                  <c:v>0.25576559594662684</c:v>
                </c:pt>
                <c:pt idx="7">
                  <c:v>1.0697387368854146E-2</c:v>
                </c:pt>
              </c:numCache>
            </c:numRef>
          </c:val>
        </c:ser>
        <c:ser>
          <c:idx val="46"/>
          <c:order val="44"/>
          <c:tx>
            <c:strRef>
              <c:f>MeqKg!$A$180</c:f>
              <c:strCache>
                <c:ptCount val="1"/>
                <c:pt idx="0">
                  <c:v>FB-2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MeqKg!$S$180:$Z$180</c:f>
              <c:numCache>
                <c:formatCode>0.00E+00</c:formatCode>
                <c:ptCount val="8"/>
                <c:pt idx="1">
                  <c:v>2.179727550445123</c:v>
                </c:pt>
                <c:pt idx="2">
                  <c:v>0.72869149908497166</c:v>
                </c:pt>
                <c:pt idx="3">
                  <c:v>0.47950808112148474</c:v>
                </c:pt>
                <c:pt idx="4">
                  <c:v>0.34930139720558884</c:v>
                </c:pt>
                <c:pt idx="5">
                  <c:v>2.8708421180377184</c:v>
                </c:pt>
                <c:pt idx="6">
                  <c:v>0.1534593575679761</c:v>
                </c:pt>
              </c:numCache>
            </c:numRef>
          </c:val>
        </c:ser>
        <c:ser>
          <c:idx val="47"/>
          <c:order val="45"/>
          <c:tx>
            <c:strRef>
              <c:f>MeqKg!$A$181</c:f>
              <c:strCache>
                <c:ptCount val="1"/>
                <c:pt idx="0">
                  <c:v>FB-3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MeqKg!$S$181:$Z$181</c:f>
              <c:numCache>
                <c:formatCode>0.00E+00</c:formatCode>
                <c:ptCount val="8"/>
                <c:pt idx="1">
                  <c:v>3.0155629269315991</c:v>
                </c:pt>
                <c:pt idx="2">
                  <c:v>7.7033101331839857</c:v>
                </c:pt>
                <c:pt idx="3">
                  <c:v>5.7258906157447882</c:v>
                </c:pt>
                <c:pt idx="4">
                  <c:v>0.69860279441117767</c:v>
                </c:pt>
                <c:pt idx="5">
                  <c:v>14.180220158792368</c:v>
                </c:pt>
                <c:pt idx="6">
                  <c:v>0.21867958453436595</c:v>
                </c:pt>
                <c:pt idx="7">
                  <c:v>4.1143797572515944E-3</c:v>
                </c:pt>
              </c:numCache>
            </c:numRef>
          </c:val>
        </c:ser>
        <c:ser>
          <c:idx val="49"/>
          <c:order val="46"/>
          <c:tx>
            <c:strRef>
              <c:f>MeqKg!$A$183</c:f>
              <c:strCache>
                <c:ptCount val="1"/>
                <c:pt idx="0">
                  <c:v>Hot well west of Fort Bidwell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MeqKg!$S$183:$Z$183</c:f>
              <c:numCache>
                <c:formatCode>0.00E+00</c:formatCode>
                <c:ptCount val="8"/>
                <c:pt idx="0">
                  <c:v>7.3690404398727621E-2</c:v>
                </c:pt>
                <c:pt idx="1">
                  <c:v>2.1181593195513098</c:v>
                </c:pt>
                <c:pt idx="2">
                  <c:v>1.1659063985359546</c:v>
                </c:pt>
                <c:pt idx="3">
                  <c:v>0.59233351197359885</c:v>
                </c:pt>
                <c:pt idx="4">
                  <c:v>0.19960079840319361</c:v>
                </c:pt>
                <c:pt idx="5">
                  <c:v>3.3928134122263947</c:v>
                </c:pt>
                <c:pt idx="6">
                  <c:v>0.17392060524370623</c:v>
                </c:pt>
                <c:pt idx="7">
                  <c:v>0.19749022834807653</c:v>
                </c:pt>
              </c:numCache>
            </c:numRef>
          </c:val>
        </c:ser>
        <c:ser>
          <c:idx val="50"/>
          <c:order val="47"/>
          <c:tx>
            <c:strRef>
              <c:f>MeqKg!$A$184</c:f>
              <c:strCache>
                <c:ptCount val="1"/>
                <c:pt idx="0">
                  <c:v>Unnamed spring N of Fort Bidwell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MeqKg!$S$184:$Z$184</c:f>
              <c:numCache>
                <c:formatCode>0.00E+00</c:formatCode>
                <c:ptCount val="8"/>
                <c:pt idx="2">
                  <c:v>1.2075459127693815</c:v>
                </c:pt>
                <c:pt idx="3">
                  <c:v>0.6769525851126843</c:v>
                </c:pt>
                <c:pt idx="4">
                  <c:v>0.18463073852295411</c:v>
                </c:pt>
                <c:pt idx="5">
                  <c:v>3.3928134122263947</c:v>
                </c:pt>
                <c:pt idx="6">
                  <c:v>0.19693950887890266</c:v>
                </c:pt>
                <c:pt idx="7">
                  <c:v>0.23863402592059246</c:v>
                </c:pt>
              </c:numCache>
            </c:numRef>
          </c:val>
        </c:ser>
        <c:ser>
          <c:idx val="51"/>
          <c:order val="48"/>
          <c:tx>
            <c:strRef>
              <c:f>MeqKg!$A$185</c:f>
              <c:strCache>
                <c:ptCount val="1"/>
                <c:pt idx="0">
                  <c:v>Unnamed spring N of Fort Bidwell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MeqKg!$S$185:$Z$185</c:f>
              <c:numCache>
                <c:formatCode>0.00E+00</c:formatCode>
                <c:ptCount val="8"/>
                <c:pt idx="1">
                  <c:v>2.2125054083465536</c:v>
                </c:pt>
                <c:pt idx="2">
                  <c:v>1.2075459127693815</c:v>
                </c:pt>
                <c:pt idx="3">
                  <c:v>0.71644148591092427</c:v>
                </c:pt>
                <c:pt idx="4">
                  <c:v>0.2345309381237525</c:v>
                </c:pt>
                <c:pt idx="5">
                  <c:v>3.4798086279245073</c:v>
                </c:pt>
                <c:pt idx="6">
                  <c:v>0.1841512290815713</c:v>
                </c:pt>
                <c:pt idx="7">
                  <c:v>0.17280394980456698</c:v>
                </c:pt>
              </c:numCache>
            </c:numRef>
          </c:val>
        </c:ser>
        <c:ser>
          <c:idx val="52"/>
          <c:order val="49"/>
          <c:tx>
            <c:strRef>
              <c:f>MeqKg!$A$186</c:f>
              <c:strCache>
                <c:ptCount val="1"/>
                <c:pt idx="0">
                  <c:v>Unnamed Well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MeqKg!$S$186:$Z$186</c:f>
              <c:numCache>
                <c:formatCode>0.00E+00</c:formatCode>
                <c:ptCount val="8"/>
                <c:pt idx="0">
                  <c:v>0.11579920691228628</c:v>
                </c:pt>
                <c:pt idx="1">
                  <c:v>2.179727550445123</c:v>
                </c:pt>
                <c:pt idx="2">
                  <c:v>1.790499112037359</c:v>
                </c:pt>
                <c:pt idx="3">
                  <c:v>0.87439708910388392</c:v>
                </c:pt>
                <c:pt idx="4">
                  <c:v>0.20958083832335331</c:v>
                </c:pt>
                <c:pt idx="5">
                  <c:v>4.7847368633961977</c:v>
                </c:pt>
                <c:pt idx="6">
                  <c:v>0.24297731614929549</c:v>
                </c:pt>
                <c:pt idx="7">
                  <c:v>8.2287595145031887E-3</c:v>
                </c:pt>
              </c:numCache>
            </c:numRef>
          </c:val>
        </c:ser>
        <c:ser>
          <c:idx val="53"/>
          <c:order val="50"/>
          <c:tx>
            <c:strRef>
              <c:f>MeqKg!$A$187</c:f>
              <c:strCache>
                <c:ptCount val="1"/>
                <c:pt idx="0">
                  <c:v>Unnamed well E of Fandango Pass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MeqKg!$S$187:$Z$187</c:f>
              <c:numCache>
                <c:formatCode>0.00E+00</c:formatCode>
                <c:ptCount val="8"/>
                <c:pt idx="0">
                  <c:v>4.7372402827753471E-2</c:v>
                </c:pt>
                <c:pt idx="1">
                  <c:v>1.8683379003815341</c:v>
                </c:pt>
                <c:pt idx="2">
                  <c:v>0.66623222773483126</c:v>
                </c:pt>
                <c:pt idx="3">
                  <c:v>0.50771443883451328</c:v>
                </c:pt>
                <c:pt idx="4">
                  <c:v>0.19960079840319361</c:v>
                </c:pt>
                <c:pt idx="5">
                  <c:v>2.6968516866414931</c:v>
                </c:pt>
                <c:pt idx="6">
                  <c:v>0.19182419695997011</c:v>
                </c:pt>
                <c:pt idx="7">
                  <c:v>2.4686278543509566E-2</c:v>
                </c:pt>
              </c:numCache>
            </c:numRef>
          </c:val>
        </c:ser>
        <c:ser>
          <c:idx val="54"/>
          <c:order val="51"/>
          <c:tx>
            <c:strRef>
              <c:f>MeqKg!$A$188</c:f>
              <c:strCache>
                <c:ptCount val="1"/>
                <c:pt idx="0">
                  <c:v>Unnamed well E of Fandango Pass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MeqKg!$S$188:$Z$188</c:f>
              <c:numCache>
                <c:formatCode>0.00E+00</c:formatCode>
                <c:ptCount val="8"/>
                <c:pt idx="0">
                  <c:v>4.7372402827753471E-2</c:v>
                </c:pt>
                <c:pt idx="1">
                  <c:v>1.9782808739205631</c:v>
                </c:pt>
                <c:pt idx="2">
                  <c:v>0.66623222773483126</c:v>
                </c:pt>
                <c:pt idx="3">
                  <c:v>0.50771443883451328</c:v>
                </c:pt>
                <c:pt idx="4">
                  <c:v>0.19960079840319361</c:v>
                </c:pt>
                <c:pt idx="5">
                  <c:v>2.6968516866414931</c:v>
                </c:pt>
                <c:pt idx="6">
                  <c:v>0.19182419695997011</c:v>
                </c:pt>
                <c:pt idx="7">
                  <c:v>2.4686278543509566E-2</c:v>
                </c:pt>
              </c:numCache>
            </c:numRef>
          </c:val>
        </c:ser>
        <c:ser>
          <c:idx val="58"/>
          <c:order val="52"/>
          <c:tx>
            <c:strRef>
              <c:f>MeqKg!$A$234</c:f>
              <c:strCache>
                <c:ptCount val="1"/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MeqKg!$S$234:$Z$234</c:f>
              <c:numCache>
                <c:formatCode>0.00E+00</c:formatCode>
                <c:ptCount val="8"/>
              </c:numCache>
            </c:numRef>
          </c:val>
        </c:ser>
        <c:ser>
          <c:idx val="59"/>
          <c:order val="53"/>
          <c:tx>
            <c:strRef>
              <c:f>MeqKg!$A$235</c:f>
              <c:strCache>
                <c:ptCount val="1"/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MeqKg!$S$235:$Z$235</c:f>
              <c:numCache>
                <c:formatCode>0.00E+00</c:formatCode>
                <c:ptCount val="8"/>
              </c:numCache>
            </c:numRef>
          </c:val>
        </c:ser>
        <c:ser>
          <c:idx val="60"/>
          <c:order val="54"/>
          <c:tx>
            <c:strRef>
              <c:f>MeqKg!$A$236</c:f>
              <c:strCache>
                <c:ptCount val="1"/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MeqKg!$S$236:$Z$236</c:f>
              <c:numCache>
                <c:formatCode>0.00E+00</c:formatCode>
                <c:ptCount val="8"/>
              </c:numCache>
            </c:numRef>
          </c:val>
        </c:ser>
        <c:ser>
          <c:idx val="61"/>
          <c:order val="55"/>
          <c:tx>
            <c:strRef>
              <c:f>MeqKg!$A$237</c:f>
              <c:strCache>
                <c:ptCount val="1"/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MeqKg!$S$237:$Z$237</c:f>
              <c:numCache>
                <c:formatCode>0.00E+00</c:formatCode>
                <c:ptCount val="8"/>
              </c:numCache>
            </c:numRef>
          </c:val>
        </c:ser>
        <c:ser>
          <c:idx val="62"/>
          <c:order val="56"/>
          <c:tx>
            <c:strRef>
              <c:f>MeqKg!$A$238</c:f>
              <c:strCache>
                <c:ptCount val="1"/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MeqKg!$S$238:$Z$238</c:f>
              <c:numCache>
                <c:formatCode>0.00E+00</c:formatCode>
                <c:ptCount val="8"/>
              </c:numCache>
            </c:numRef>
          </c:val>
        </c:ser>
        <c:ser>
          <c:idx val="63"/>
          <c:order val="57"/>
          <c:tx>
            <c:strRef>
              <c:f>MeqKg!$A$239</c:f>
              <c:strCache>
                <c:ptCount val="1"/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MeqKg!$S$239:$Z$239</c:f>
              <c:numCache>
                <c:formatCode>0.00E+00</c:formatCode>
                <c:ptCount val="8"/>
              </c:numCache>
            </c:numRef>
          </c:val>
        </c:ser>
        <c:ser>
          <c:idx val="64"/>
          <c:order val="58"/>
          <c:tx>
            <c:strRef>
              <c:f>MeqKg!$A$240</c:f>
              <c:strCache>
                <c:ptCount val="1"/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MeqKg!$S$240:$Z$240</c:f>
              <c:numCache>
                <c:formatCode>0.00E+00</c:formatCode>
                <c:ptCount val="8"/>
              </c:numCache>
            </c:numRef>
          </c:val>
        </c:ser>
        <c:ser>
          <c:idx val="65"/>
          <c:order val="59"/>
          <c:tx>
            <c:strRef>
              <c:f>MeqKg!$A$241</c:f>
              <c:strCache>
                <c:ptCount val="1"/>
                <c:pt idx="0">
                  <c:v>44N-15E-24B01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MeqKg!$S$241:$Z$241</c:f>
              <c:numCache>
                <c:formatCode>0.00E+00</c:formatCode>
                <c:ptCount val="8"/>
                <c:pt idx="0">
                  <c:v>0.31055241853749499</c:v>
                </c:pt>
                <c:pt idx="1">
                  <c:v>4.0764575583817662</c:v>
                </c:pt>
                <c:pt idx="2">
                  <c:v>5.267398550528509</c:v>
                </c:pt>
                <c:pt idx="3">
                  <c:v>4.9643189574930187</c:v>
                </c:pt>
                <c:pt idx="4">
                  <c:v>1.4970059880239521</c:v>
                </c:pt>
                <c:pt idx="5">
                  <c:v>12.614306276226339</c:v>
                </c:pt>
                <c:pt idx="6">
                  <c:v>0.35807183432527756</c:v>
                </c:pt>
                <c:pt idx="7">
                  <c:v>0.19749022834807653</c:v>
                </c:pt>
              </c:numCache>
            </c:numRef>
          </c:val>
        </c:ser>
        <c:ser>
          <c:idx val="66"/>
          <c:order val="60"/>
          <c:tx>
            <c:strRef>
              <c:f>MeqKg!$A$242</c:f>
              <c:strCache>
                <c:ptCount val="1"/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MeqKg!$S$242:$Z$242</c:f>
              <c:numCache>
                <c:formatCode>0.00E+00</c:formatCode>
                <c:ptCount val="8"/>
              </c:numCache>
            </c:numRef>
          </c:val>
        </c:ser>
        <c:ser>
          <c:idx val="67"/>
          <c:order val="61"/>
          <c:tx>
            <c:strRef>
              <c:f>MeqKg!$A$243</c:f>
              <c:strCache>
                <c:ptCount val="1"/>
                <c:pt idx="0">
                  <c:v>SVF 10 Spring (mud volcano area)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MeqKg!$S$243:$Z$243</c:f>
              <c:numCache>
                <c:formatCode>0.00E+00</c:formatCode>
                <c:ptCount val="8"/>
                <c:pt idx="0">
                  <c:v>0.34213402042266394</c:v>
                </c:pt>
                <c:pt idx="1">
                  <c:v>3.0319518558823142</c:v>
                </c:pt>
                <c:pt idx="2">
                  <c:v>6.8705198485154471</c:v>
                </c:pt>
                <c:pt idx="3">
                  <c:v>6.2618114122923298</c:v>
                </c:pt>
                <c:pt idx="4">
                  <c:v>1.2974051896207586</c:v>
                </c:pt>
                <c:pt idx="5">
                  <c:v>14.571698629433874</c:v>
                </c:pt>
                <c:pt idx="6">
                  <c:v>0.42201323331193424</c:v>
                </c:pt>
                <c:pt idx="7">
                  <c:v>1.9749022834807652E-2</c:v>
                </c:pt>
              </c:numCache>
            </c:numRef>
          </c:val>
        </c:ser>
        <c:ser>
          <c:idx val="68"/>
          <c:order val="62"/>
          <c:tx>
            <c:strRef>
              <c:f>MeqKg!$A$244</c:f>
              <c:strCache>
                <c:ptCount val="1"/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MeqKg!$S$244:$Z$244</c:f>
              <c:numCache>
                <c:formatCode>0.00E+00</c:formatCode>
                <c:ptCount val="8"/>
              </c:numCache>
            </c:numRef>
          </c:val>
        </c:ser>
        <c:ser>
          <c:idx val="69"/>
          <c:order val="63"/>
          <c:tx>
            <c:strRef>
              <c:f>MeqKg!$A$245</c:f>
              <c:strCache>
                <c:ptCount val="1"/>
                <c:pt idx="0">
                  <c:v>Unnamed spring (Lake City Mud Volcano)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MeqKg!$S$245:$Z$245</c:f>
              <c:numCache>
                <c:formatCode>0.00E+00</c:formatCode>
                <c:ptCount val="8"/>
                <c:pt idx="0">
                  <c:v>0.40003362387880709</c:v>
                </c:pt>
                <c:pt idx="1">
                  <c:v>1.8355600424801037</c:v>
                </c:pt>
                <c:pt idx="2">
                  <c:v>6.6623222773483119</c:v>
                </c:pt>
                <c:pt idx="3">
                  <c:v>6.2053986968662729</c:v>
                </c:pt>
                <c:pt idx="4">
                  <c:v>0.38423153692614775</c:v>
                </c:pt>
                <c:pt idx="5">
                  <c:v>13.919234511698029</c:v>
                </c:pt>
                <c:pt idx="6">
                  <c:v>0.38364839391994021</c:v>
                </c:pt>
                <c:pt idx="7">
                  <c:v>8.2287595145031887E-3</c:v>
                </c:pt>
              </c:numCache>
            </c:numRef>
          </c:val>
        </c:ser>
        <c:ser>
          <c:idx val="70"/>
          <c:order val="64"/>
          <c:tx>
            <c:strRef>
              <c:f>MeqKg!$A$246</c:f>
              <c:strCache>
                <c:ptCount val="1"/>
                <c:pt idx="0">
                  <c:v>LCGC-2 (Boiling spring)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MeqKg!$S$246:$Z$246</c:f>
              <c:numCache>
                <c:formatCode>0.00E+00</c:formatCode>
                <c:ptCount val="8"/>
                <c:pt idx="0">
                  <c:v>0.35266122105105363</c:v>
                </c:pt>
                <c:pt idx="1">
                  <c:v>3.326952576995188</c:v>
                </c:pt>
                <c:pt idx="2">
                  <c:v>6.1834678636639024</c:v>
                </c:pt>
                <c:pt idx="3">
                  <c:v>5.8951287620229591</c:v>
                </c:pt>
                <c:pt idx="4">
                  <c:v>0.83333333333333337</c:v>
                </c:pt>
                <c:pt idx="5">
                  <c:v>14.006229727396143</c:v>
                </c:pt>
                <c:pt idx="6">
                  <c:v>0.43224385714979929</c:v>
                </c:pt>
                <c:pt idx="7">
                  <c:v>1.6457519029006377E-2</c:v>
                </c:pt>
              </c:numCache>
            </c:numRef>
          </c:val>
        </c:ser>
        <c:ser>
          <c:idx val="71"/>
          <c:order val="65"/>
          <c:tx>
            <c:strRef>
              <c:f>MeqKg!$A$247</c:f>
              <c:strCache>
                <c:ptCount val="1"/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MeqKg!$S$247:$Z$247</c:f>
              <c:numCache>
                <c:formatCode>0.00E+00</c:formatCode>
                <c:ptCount val="8"/>
              </c:numCache>
            </c:numRef>
          </c:val>
        </c:ser>
        <c:ser>
          <c:idx val="72"/>
          <c:order val="66"/>
          <c:tx>
            <c:strRef>
              <c:f>MeqKg!$A$248</c:f>
              <c:strCache>
                <c:ptCount val="1"/>
                <c:pt idx="0">
                  <c:v>Unnamed spring (Lake City Mud Volcano)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MeqKg!$S$248:$Z$248</c:f>
              <c:numCache>
                <c:formatCode>0.00E+00</c:formatCode>
                <c:ptCount val="8"/>
                <c:pt idx="0">
                  <c:v>0.38424282293622258</c:v>
                </c:pt>
                <c:pt idx="1">
                  <c:v>1.8191711135293884</c:v>
                </c:pt>
                <c:pt idx="2">
                  <c:v>6.7872408200485932</c:v>
                </c:pt>
                <c:pt idx="3">
                  <c:v>6.2900177700053588</c:v>
                </c:pt>
                <c:pt idx="4">
                  <c:v>1.0479041916167664</c:v>
                </c:pt>
                <c:pt idx="5">
                  <c:v>13.049282354716903</c:v>
                </c:pt>
                <c:pt idx="6">
                  <c:v>0.40922495351460292</c:v>
                </c:pt>
                <c:pt idx="7">
                  <c:v>5.7601316601522318E-2</c:v>
                </c:pt>
              </c:numCache>
            </c:numRef>
          </c:val>
        </c:ser>
        <c:ser>
          <c:idx val="73"/>
          <c:order val="67"/>
          <c:tx>
            <c:strRef>
              <c:f>MeqKg!$A$249</c:f>
              <c:strCache>
                <c:ptCount val="1"/>
                <c:pt idx="0">
                  <c:v>LCGC-2 (Boiling spring)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MeqKg!$S$249:$Z$249</c:f>
              <c:numCache>
                <c:formatCode>0.00E+00</c:formatCode>
                <c:ptCount val="8"/>
                <c:pt idx="0">
                  <c:v>0.35266122105105363</c:v>
                </c:pt>
                <c:pt idx="1">
                  <c:v>3.2613968611923272</c:v>
                </c:pt>
                <c:pt idx="2">
                  <c:v>6.3916654348310367</c:v>
                </c:pt>
                <c:pt idx="3">
                  <c:v>5.7540969734578171</c:v>
                </c:pt>
                <c:pt idx="4">
                  <c:v>0.93812375249501001</c:v>
                </c:pt>
                <c:pt idx="5">
                  <c:v>14.702191452981044</c:v>
                </c:pt>
                <c:pt idx="6">
                  <c:v>0.45526276078499578</c:v>
                </c:pt>
                <c:pt idx="7">
                  <c:v>1.6457519029006377E-2</c:v>
                </c:pt>
              </c:numCache>
            </c:numRef>
          </c:val>
        </c:ser>
        <c:ser>
          <c:idx val="74"/>
          <c:order val="68"/>
          <c:tx>
            <c:strRef>
              <c:f>MeqKg!$A$250</c:f>
              <c:strCache>
                <c:ptCount val="1"/>
                <c:pt idx="0">
                  <c:v>Lake City (Parman) Hot Springs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MeqKg!$S$250:$Z$250</c:f>
              <c:numCache>
                <c:formatCode>0.00E+00</c:formatCode>
                <c:ptCount val="8"/>
                <c:pt idx="0">
                  <c:v>0.18948961131101388</c:v>
                </c:pt>
                <c:pt idx="1">
                  <c:v>3.2941747190937578</c:v>
                </c:pt>
                <c:pt idx="2">
                  <c:v>6.7456013058151658</c:v>
                </c:pt>
                <c:pt idx="4">
                  <c:v>1.5469061876247505</c:v>
                </c:pt>
                <c:pt idx="5">
                  <c:v>16.268105335547073</c:v>
                </c:pt>
                <c:pt idx="6">
                  <c:v>0.46037807270392828</c:v>
                </c:pt>
                <c:pt idx="7">
                  <c:v>5.0195433038469447E-2</c:v>
                </c:pt>
              </c:numCache>
            </c:numRef>
          </c:val>
        </c:ser>
        <c:ser>
          <c:idx val="75"/>
          <c:order val="69"/>
          <c:tx>
            <c:strRef>
              <c:f>MeqKg!$A$251</c:f>
              <c:strCache>
                <c:ptCount val="1"/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MeqKg!$S$251:$Z$251</c:f>
              <c:numCache>
                <c:formatCode>0.00E+00</c:formatCode>
                <c:ptCount val="8"/>
              </c:numCache>
            </c:numRef>
          </c:val>
        </c:ser>
        <c:ser>
          <c:idx val="76"/>
          <c:order val="70"/>
          <c:tx>
            <c:strRef>
              <c:f>MeqKg!$A$252</c:f>
              <c:strCache>
                <c:ptCount val="1"/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MeqKg!$S$252:$Z$252</c:f>
              <c:numCache>
                <c:formatCode>0.00E+00</c:formatCode>
                <c:ptCount val="8"/>
              </c:numCache>
            </c:numRef>
          </c:val>
        </c:ser>
        <c:ser>
          <c:idx val="77"/>
          <c:order val="71"/>
          <c:tx>
            <c:strRef>
              <c:f>MeqKg!$A$253</c:f>
              <c:strCache>
                <c:ptCount val="1"/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MeqKg!$S$253:$Z$253</c:f>
              <c:numCache>
                <c:formatCode>0.00E+00</c:formatCode>
                <c:ptCount val="8"/>
              </c:numCache>
            </c:numRef>
          </c:val>
        </c:ser>
        <c:ser>
          <c:idx val="78"/>
          <c:order val="72"/>
          <c:tx>
            <c:strRef>
              <c:f>MeqKg!$A$254</c:f>
              <c:strCache>
                <c:ptCount val="1"/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MeqKg!$S$254:$Z$254</c:f>
              <c:numCache>
                <c:formatCode>0.00E+00</c:formatCode>
                <c:ptCount val="8"/>
              </c:numCache>
            </c:numRef>
          </c:val>
        </c:ser>
        <c:ser>
          <c:idx val="79"/>
          <c:order val="73"/>
          <c:tx>
            <c:strRef>
              <c:f>MeqKg!$A$255</c:f>
              <c:strCache>
                <c:ptCount val="1"/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MeqKg!$S$255:$Z$255</c:f>
              <c:numCache>
                <c:formatCode>0.00E+00</c:formatCode>
                <c:ptCount val="8"/>
              </c:numCache>
            </c:numRef>
          </c:val>
        </c:ser>
        <c:ser>
          <c:idx val="80"/>
          <c:order val="74"/>
          <c:tx>
            <c:strRef>
              <c:f>MeqKg!$A$256</c:f>
              <c:strCache>
                <c:ptCount val="1"/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MeqKg!$S$256:$Z$256</c:f>
              <c:numCache>
                <c:formatCode>0.00E+00</c:formatCode>
                <c:ptCount val="8"/>
              </c:numCache>
            </c:numRef>
          </c:val>
        </c:ser>
        <c:ser>
          <c:idx val="81"/>
          <c:order val="75"/>
          <c:tx>
            <c:strRef>
              <c:f>MeqKg!$A$257</c:f>
              <c:strCache>
                <c:ptCount val="1"/>
                <c:pt idx="0">
                  <c:v>LCGC-5 (Spring outflow to lake - dirty)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MeqKg!$S$257:$Z$257</c:f>
              <c:numCache>
                <c:formatCode>0.00E+00</c:formatCode>
                <c:ptCount val="8"/>
                <c:pt idx="0">
                  <c:v>0.33160681979427431</c:v>
                </c:pt>
                <c:pt idx="1">
                  <c:v>4.5561222482988288</c:v>
                </c:pt>
                <c:pt idx="2">
                  <c:v>5.267398550528509</c:v>
                </c:pt>
                <c:pt idx="3">
                  <c:v>5.7258906157447882</c:v>
                </c:pt>
                <c:pt idx="4">
                  <c:v>1.4021956087824352</c:v>
                </c:pt>
                <c:pt idx="5">
                  <c:v>13.484258433207465</c:v>
                </c:pt>
                <c:pt idx="6">
                  <c:v>0.36574480220367639</c:v>
                </c:pt>
                <c:pt idx="7">
                  <c:v>0.35136803126928612</c:v>
                </c:pt>
              </c:numCache>
            </c:numRef>
          </c:val>
        </c:ser>
        <c:ser>
          <c:idx val="82"/>
          <c:order val="76"/>
          <c:tx>
            <c:strRef>
              <c:f>MeqKg!$A$258</c:f>
              <c:strCache>
                <c:ptCount val="1"/>
                <c:pt idx="0">
                  <c:v>LCGC #1 (Spring outflow to lake)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MeqKg!$S$258:$Z$258</c:f>
              <c:numCache>
                <c:formatCode>0.00E+00</c:formatCode>
                <c:ptCount val="8"/>
                <c:pt idx="0">
                  <c:v>0.35266122105105363</c:v>
                </c:pt>
                <c:pt idx="1">
                  <c:v>3.6219532981080618</c:v>
                </c:pt>
                <c:pt idx="2">
                  <c:v>6.6415025202315991</c:v>
                </c:pt>
                <c:pt idx="3">
                  <c:v>5.923335119735988</c:v>
                </c:pt>
                <c:pt idx="4">
                  <c:v>1.032934131736527</c:v>
                </c:pt>
                <c:pt idx="5">
                  <c:v>14.528201021584819</c:v>
                </c:pt>
                <c:pt idx="6">
                  <c:v>0.49874291209592231</c:v>
                </c:pt>
                <c:pt idx="7">
                  <c:v>3.6206541863814029E-2</c:v>
                </c:pt>
              </c:numCache>
            </c:numRef>
          </c:val>
        </c:ser>
        <c:ser>
          <c:idx val="83"/>
          <c:order val="77"/>
          <c:tx>
            <c:strRef>
              <c:f>MeqKg!$A$259</c:f>
              <c:strCache>
                <c:ptCount val="1"/>
                <c:pt idx="0">
                  <c:v>LCGC-6 (pool)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MeqKg!$S$259:$Z$259</c:f>
              <c:numCache>
                <c:formatCode>0.00E+00</c:formatCode>
                <c:ptCount val="8"/>
                <c:pt idx="0">
                  <c:v>0.35266122105105363</c:v>
                </c:pt>
                <c:pt idx="1">
                  <c:v>2.3763946978537058</c:v>
                </c:pt>
                <c:pt idx="2">
                  <c:v>7.1828162052661488</c:v>
                </c:pt>
                <c:pt idx="3">
                  <c:v>6.1771923391532448</c:v>
                </c:pt>
                <c:pt idx="4">
                  <c:v>0.36277445109780437</c:v>
                </c:pt>
                <c:pt idx="5">
                  <c:v>14.963177100075381</c:v>
                </c:pt>
                <c:pt idx="6">
                  <c:v>0.30180340321701965</c:v>
                </c:pt>
                <c:pt idx="7">
                  <c:v>8.2287595145031887E-3</c:v>
                </c:pt>
              </c:numCache>
            </c:numRef>
          </c:val>
        </c:ser>
        <c:ser>
          <c:idx val="84"/>
          <c:order val="78"/>
          <c:tx>
            <c:strRef>
              <c:f>MeqKg!$A$260</c:f>
              <c:strCache>
                <c:ptCount val="1"/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MeqKg!$S$260:$Z$260</c:f>
              <c:numCache>
                <c:formatCode>0.00E+00</c:formatCode>
                <c:ptCount val="8"/>
              </c:numCache>
            </c:numRef>
          </c:val>
        </c:ser>
        <c:ser>
          <c:idx val="85"/>
          <c:order val="79"/>
          <c:tx>
            <c:strRef>
              <c:f>MeqKg!$A$261</c:f>
              <c:strCache>
                <c:ptCount val="1"/>
                <c:pt idx="0">
                  <c:v>LCGC-12 (Hot well)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MeqKg!$S$261:$Z$261</c:f>
              <c:numCache>
                <c:formatCode>0.00E+00</c:formatCode>
                <c:ptCount val="8"/>
                <c:pt idx="0">
                  <c:v>0.30528881822330012</c:v>
                </c:pt>
                <c:pt idx="1">
                  <c:v>3.3925082927980488</c:v>
                </c:pt>
                <c:pt idx="2">
                  <c:v>6.4541247061811777</c:v>
                </c:pt>
                <c:pt idx="3">
                  <c:v>5.3874143231884464</c:v>
                </c:pt>
                <c:pt idx="4">
                  <c:v>0.76846307385229551</c:v>
                </c:pt>
                <c:pt idx="5">
                  <c:v>13.397263217509353</c:v>
                </c:pt>
                <c:pt idx="6">
                  <c:v>0.56779962300151154</c:v>
                </c:pt>
                <c:pt idx="7">
                  <c:v>5.4309812795721051E-2</c:v>
                </c:pt>
              </c:numCache>
            </c:numRef>
          </c:val>
        </c:ser>
        <c:ser>
          <c:idx val="86"/>
          <c:order val="80"/>
          <c:tx>
            <c:strRef>
              <c:f>MeqKg!$A$262</c:f>
              <c:strCache>
                <c:ptCount val="1"/>
                <c:pt idx="0">
                  <c:v>SVF 9 Unnamed Spring (mud volcano area)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MeqKg!$S$262:$Z$262</c:f>
              <c:numCache>
                <c:formatCode>0.00E+00</c:formatCode>
                <c:ptCount val="8"/>
                <c:pt idx="0">
                  <c:v>0.35792482136524845</c:v>
                </c:pt>
                <c:pt idx="1">
                  <c:v>2.0322271898886863</c:v>
                </c:pt>
                <c:pt idx="2">
                  <c:v>6.8705198485154471</c:v>
                </c:pt>
                <c:pt idx="3">
                  <c:v>6.2900177700053588</c:v>
                </c:pt>
                <c:pt idx="4">
                  <c:v>0.54890219560878251</c:v>
                </c:pt>
                <c:pt idx="5">
                  <c:v>14.919679492226326</c:v>
                </c:pt>
                <c:pt idx="6">
                  <c:v>0.41689792139300175</c:v>
                </c:pt>
                <c:pt idx="7">
                  <c:v>4.1143797572515944E-3</c:v>
                </c:pt>
              </c:numCache>
            </c:numRef>
          </c:val>
        </c:ser>
        <c:ser>
          <c:idx val="87"/>
          <c:order val="81"/>
          <c:tx>
            <c:strRef>
              <c:f>MeqKg!$A$263</c:f>
              <c:strCache>
                <c:ptCount val="1"/>
                <c:pt idx="0">
                  <c:v>LCGC-3 (Seep)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MeqKg!$S$263:$Z$263</c:f>
              <c:numCache>
                <c:formatCode>0.00E+00</c:formatCode>
                <c:ptCount val="8"/>
                <c:pt idx="0">
                  <c:v>0.23686201413876734</c:v>
                </c:pt>
                <c:pt idx="1">
                  <c:v>3.6383422270587769</c:v>
                </c:pt>
                <c:pt idx="2">
                  <c:v>4.9342824366610936</c:v>
                </c:pt>
                <c:pt idx="3">
                  <c:v>4.1745409415282202</c:v>
                </c:pt>
                <c:pt idx="4">
                  <c:v>1.2924151696606787</c:v>
                </c:pt>
                <c:pt idx="5">
                  <c:v>11.091890001509366</c:v>
                </c:pt>
                <c:pt idx="6">
                  <c:v>0.40666729755513664</c:v>
                </c:pt>
                <c:pt idx="7">
                  <c:v>6.3361448261674558E-2</c:v>
                </c:pt>
              </c:numCache>
            </c:numRef>
          </c:val>
        </c:ser>
        <c:ser>
          <c:idx val="88"/>
          <c:order val="82"/>
          <c:tx>
            <c:strRef>
              <c:f>MeqKg!$A$264</c:f>
              <c:strCache>
                <c:ptCount val="1"/>
                <c:pt idx="0">
                  <c:v>LCGC-7 (Cowbone)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MeqKg!$S$264:$Z$264</c:f>
              <c:numCache>
                <c:formatCode>0.00E+00</c:formatCode>
                <c:ptCount val="8"/>
                <c:pt idx="0">
                  <c:v>0.34213402042266394</c:v>
                </c:pt>
                <c:pt idx="1">
                  <c:v>2.5566729163115731</c:v>
                </c:pt>
                <c:pt idx="2">
                  <c:v>6.6623222773483119</c:v>
                </c:pt>
                <c:pt idx="3">
                  <c:v>5.8105096888838741</c:v>
                </c:pt>
                <c:pt idx="4">
                  <c:v>0.84830339321357284</c:v>
                </c:pt>
                <c:pt idx="5">
                  <c:v>13.614751256754635</c:v>
                </c:pt>
                <c:pt idx="6">
                  <c:v>0.457820416744462</c:v>
                </c:pt>
                <c:pt idx="7">
                  <c:v>4.1966673523966262E-2</c:v>
                </c:pt>
              </c:numCache>
            </c:numRef>
          </c:val>
        </c:ser>
        <c:ser>
          <c:idx val="89"/>
          <c:order val="83"/>
          <c:tx>
            <c:strRef>
              <c:f>MeqKg!$A$265</c:f>
              <c:strCache>
                <c:ptCount val="1"/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MeqKg!$S$265:$Z$265</c:f>
              <c:numCache>
                <c:formatCode>0.00E+00</c:formatCode>
                <c:ptCount val="8"/>
              </c:numCache>
            </c:numRef>
          </c:val>
        </c:ser>
        <c:ser>
          <c:idx val="90"/>
          <c:order val="84"/>
          <c:tx>
            <c:strRef>
              <c:f>MeqKg!$A$266</c:f>
              <c:strCache>
                <c:ptCount val="1"/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MeqKg!$S$266:$Z$266</c:f>
              <c:numCache>
                <c:formatCode>0.00E+00</c:formatCode>
                <c:ptCount val="8"/>
              </c:numCache>
            </c:numRef>
          </c:val>
        </c:ser>
        <c:ser>
          <c:idx val="91"/>
          <c:order val="85"/>
          <c:tx>
            <c:strRef>
              <c:f>MeqKg!$A$267</c:f>
              <c:strCache>
                <c:ptCount val="1"/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MeqKg!$S$267:$Z$267</c:f>
              <c:numCache>
                <c:formatCode>0.00E+00</c:formatCode>
                <c:ptCount val="8"/>
              </c:numCache>
            </c:numRef>
          </c:val>
        </c:ser>
        <c:ser>
          <c:idx val="92"/>
          <c:order val="86"/>
          <c:tx>
            <c:strRef>
              <c:f>MeqKg!$A$268</c:f>
              <c:strCache>
                <c:ptCount val="1"/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MeqKg!$S$268:$Z$268</c:f>
              <c:numCache>
                <c:formatCode>0.00E+00</c:formatCode>
                <c:ptCount val="8"/>
              </c:numCache>
            </c:numRef>
          </c:val>
        </c:ser>
        <c:ser>
          <c:idx val="93"/>
          <c:order val="87"/>
          <c:tx>
            <c:strRef>
              <c:f>MeqKg!$A$269</c:f>
              <c:strCache>
                <c:ptCount val="1"/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MeqKg!$S$269:$Z$269</c:f>
              <c:numCache>
                <c:formatCode>0.00E+00</c:formatCode>
                <c:ptCount val="8"/>
              </c:numCache>
            </c:numRef>
          </c:val>
        </c:ser>
        <c:ser>
          <c:idx val="95"/>
          <c:order val="88"/>
          <c:tx>
            <c:strRef>
              <c:f>MeqKg!$A$127</c:f>
              <c:strCache>
                <c:ptCount val="1"/>
                <c:pt idx="0">
                  <c:v>Menlo Baths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MeqKg!$S$127:$Z$127</c:f>
              <c:numCache>
                <c:formatCode>0.00E+00</c:formatCode>
                <c:ptCount val="8"/>
                <c:pt idx="0">
                  <c:v>0.1579080094258449</c:v>
                </c:pt>
                <c:pt idx="1">
                  <c:v>0.63916822907789328</c:v>
                </c:pt>
                <c:pt idx="2">
                  <c:v>2.5400103682390442</c:v>
                </c:pt>
                <c:pt idx="3">
                  <c:v>0.76157165825176987</c:v>
                </c:pt>
                <c:pt idx="4">
                  <c:v>0.24950099800399203</c:v>
                </c:pt>
                <c:pt idx="7">
                  <c:v>1.6457519029006377E-2</c:v>
                </c:pt>
              </c:numCache>
            </c:numRef>
          </c:val>
        </c:ser>
        <c:ser>
          <c:idx val="96"/>
          <c:order val="89"/>
          <c:tx>
            <c:strRef>
              <c:f>MeqKg!$A$128</c:f>
              <c:strCache>
                <c:ptCount val="1"/>
                <c:pt idx="0">
                  <c:v>Menlo Baths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MeqKg!$S$128:$Z$128</c:f>
              <c:numCache>
                <c:formatCode>0.00E+00</c:formatCode>
                <c:ptCount val="8"/>
                <c:pt idx="0">
                  <c:v>0.20001681193940354</c:v>
                </c:pt>
                <c:pt idx="1">
                  <c:v>1.0161135949443432</c:v>
                </c:pt>
                <c:pt idx="2">
                  <c:v>2.4983708540056169</c:v>
                </c:pt>
                <c:pt idx="3">
                  <c:v>0.7051589428257129</c:v>
                </c:pt>
                <c:pt idx="4">
                  <c:v>0.25449101796407186</c:v>
                </c:pt>
                <c:pt idx="5">
                  <c:v>4.3497607849056337</c:v>
                </c:pt>
                <c:pt idx="6">
                  <c:v>3.5807183432527756E-2</c:v>
                </c:pt>
                <c:pt idx="7">
                  <c:v>8.2287595145031887E-3</c:v>
                </c:pt>
              </c:numCache>
            </c:numRef>
          </c:val>
        </c:ser>
        <c:ser>
          <c:idx val="97"/>
          <c:order val="90"/>
          <c:tx>
            <c:strRef>
              <c:f>MeqKg!$A$129</c:f>
              <c:strCache>
                <c:ptCount val="1"/>
                <c:pt idx="0">
                  <c:v>Menlo Baths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MeqKg!$S$129:$Z$129</c:f>
              <c:numCache>
                <c:formatCode>0.00E+00</c:formatCode>
                <c:ptCount val="8"/>
                <c:pt idx="0">
                  <c:v>0.2105440125677932</c:v>
                </c:pt>
                <c:pt idx="1">
                  <c:v>1.0191143895954415</c:v>
                </c:pt>
                <c:pt idx="2">
                  <c:v>2.3734523113053361</c:v>
                </c:pt>
                <c:pt idx="3">
                  <c:v>0.84619073139085543</c:v>
                </c:pt>
                <c:pt idx="4">
                  <c:v>0.26946107784431139</c:v>
                </c:pt>
                <c:pt idx="5">
                  <c:v>4.2192679613584652</c:v>
                </c:pt>
                <c:pt idx="6">
                  <c:v>5.1153119189325365E-2</c:v>
                </c:pt>
                <c:pt idx="7">
                  <c:v>8.2287595145031887E-3</c:v>
                </c:pt>
              </c:numCache>
            </c:numRef>
          </c:val>
        </c:ser>
        <c:ser>
          <c:idx val="98"/>
          <c:order val="91"/>
          <c:tx>
            <c:strRef>
              <c:f>MeqKg!$A$130</c:f>
              <c:strCache>
                <c:ptCount val="1"/>
                <c:pt idx="0">
                  <c:v>Menlo Baths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MeqKg!$S$130:$Z$130</c:f>
              <c:numCache>
                <c:formatCode>0.00E+00</c:formatCode>
                <c:ptCount val="8"/>
                <c:pt idx="1">
                  <c:v>1.3537255313290764</c:v>
                </c:pt>
                <c:pt idx="2">
                  <c:v>2.4983708540056169</c:v>
                </c:pt>
                <c:pt idx="3">
                  <c:v>0.71926212168222714</c:v>
                </c:pt>
                <c:pt idx="4">
                  <c:v>0.29940119760479045</c:v>
                </c:pt>
                <c:pt idx="5">
                  <c:v>4.262765569207521</c:v>
                </c:pt>
                <c:pt idx="6">
                  <c:v>3.6574480220367633E-2</c:v>
                </c:pt>
                <c:pt idx="7">
                  <c:v>6.5830076116025508E-3</c:v>
                </c:pt>
              </c:numCache>
            </c:numRef>
          </c:val>
        </c:ser>
        <c:ser>
          <c:idx val="99"/>
          <c:order val="92"/>
          <c:tx>
            <c:strRef>
              <c:f>MeqKg!$A$131</c:f>
              <c:strCache>
                <c:ptCount val="1"/>
                <c:pt idx="0">
                  <c:v>Menlo Baths (Adjacent 1)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MeqKg!$S$131:$Z$131</c:f>
              <c:numCache>
                <c:formatCode>0.00E+00</c:formatCode>
                <c:ptCount val="8"/>
                <c:pt idx="0">
                  <c:v>0.13159000785487074</c:v>
                </c:pt>
                <c:pt idx="1">
                  <c:v>1.2788886457668287</c:v>
                </c:pt>
                <c:pt idx="2">
                  <c:v>2.0403361974379206</c:v>
                </c:pt>
                <c:pt idx="3">
                  <c:v>0.73336530053874138</c:v>
                </c:pt>
                <c:pt idx="4">
                  <c:v>0.27445109780439125</c:v>
                </c:pt>
                <c:pt idx="5">
                  <c:v>3.8277894907169578</c:v>
                </c:pt>
                <c:pt idx="6">
                  <c:v>5.6268431108257903E-2</c:v>
                </c:pt>
                <c:pt idx="7">
                  <c:v>3.2915038058012755E-2</c:v>
                </c:pt>
              </c:numCache>
            </c:numRef>
          </c:val>
        </c:ser>
        <c:ser>
          <c:idx val="100"/>
          <c:order val="93"/>
          <c:tx>
            <c:strRef>
              <c:f>MeqKg!$A$132</c:f>
              <c:strCache>
                <c:ptCount val="1"/>
                <c:pt idx="0">
                  <c:v>Menlo Baths (Adjacent 2)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MeqKg!$S$132:$Z$132</c:f>
              <c:numCache>
                <c:formatCode>0.00E+00</c:formatCode>
                <c:ptCount val="8"/>
                <c:pt idx="0">
                  <c:v>0.22107121319618286</c:v>
                </c:pt>
                <c:pt idx="1">
                  <c:v>1.0191143895954415</c:v>
                </c:pt>
                <c:pt idx="3">
                  <c:v>0.7051589428257129</c:v>
                </c:pt>
                <c:pt idx="4">
                  <c:v>0.24950099800399203</c:v>
                </c:pt>
                <c:pt idx="5">
                  <c:v>3.9147847064150705</c:v>
                </c:pt>
                <c:pt idx="6">
                  <c:v>3.8364839391994025E-2</c:v>
                </c:pt>
              </c:numCache>
            </c:numRef>
          </c:val>
        </c:ser>
        <c:ser>
          <c:idx val="101"/>
          <c:order val="94"/>
          <c:tx>
            <c:strRef>
              <c:f>MeqKg!$A$133</c:f>
              <c:strCache>
                <c:ptCount val="1"/>
                <c:pt idx="0">
                  <c:v>Menlo Baths (Adjacent 2)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MeqKg!$S$133:$Z$133</c:f>
              <c:numCache>
                <c:formatCode>0.00E+00</c:formatCode>
                <c:ptCount val="8"/>
                <c:pt idx="0">
                  <c:v>0.18422601099681904</c:v>
                </c:pt>
                <c:pt idx="1">
                  <c:v>1.1190275650459751</c:v>
                </c:pt>
                <c:pt idx="2">
                  <c:v>2.415091825538763</c:v>
                </c:pt>
                <c:pt idx="3">
                  <c:v>0.78977801596479835</c:v>
                </c:pt>
                <c:pt idx="4">
                  <c:v>0.28443113772455092</c:v>
                </c:pt>
                <c:pt idx="5">
                  <c:v>4.1322727456603525</c:v>
                </c:pt>
                <c:pt idx="6">
                  <c:v>6.1383743027190435E-2</c:v>
                </c:pt>
                <c:pt idx="7">
                  <c:v>1.6457519029006377E-2</c:v>
                </c:pt>
              </c:numCache>
            </c:numRef>
          </c:val>
        </c:ser>
        <c:ser>
          <c:idx val="102"/>
          <c:order val="95"/>
          <c:tx>
            <c:strRef>
              <c:f>MeqKg!$A$134</c:f>
              <c:strCache>
                <c:ptCount val="1"/>
                <c:pt idx="0">
                  <c:v>Menlo Baths (Adjacent 2)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MeqKg!$S$134:$Z$134</c:f>
              <c:numCache>
                <c:formatCode>0.00E+00</c:formatCode>
                <c:ptCount val="8"/>
                <c:pt idx="0">
                  <c:v>0.17369881036842938</c:v>
                </c:pt>
                <c:pt idx="1">
                  <c:v>0.95916648432512142</c:v>
                </c:pt>
                <c:pt idx="2">
                  <c:v>2.6024696395891844</c:v>
                </c:pt>
                <c:pt idx="3">
                  <c:v>0.78977801596479835</c:v>
                </c:pt>
                <c:pt idx="4">
                  <c:v>0.22954091816367264</c:v>
                </c:pt>
                <c:pt idx="5">
                  <c:v>4.1757703535094084</c:v>
                </c:pt>
                <c:pt idx="6">
                  <c:v>3.5807183432527756E-2</c:v>
                </c:pt>
                <c:pt idx="7">
                  <c:v>4.9372557087019132E-2</c:v>
                </c:pt>
              </c:numCache>
            </c:numRef>
          </c:val>
        </c:ser>
        <c:ser>
          <c:idx val="104"/>
          <c:order val="96"/>
          <c:tx>
            <c:strRef>
              <c:f>MeqKg!$A$136</c:f>
              <c:strCache>
                <c:ptCount val="1"/>
                <c:pt idx="0">
                  <c:v>Squaw Baths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MeqKg!$S$136:$Z$136</c:f>
              <c:numCache>
                <c:formatCode>0.00E+00</c:formatCode>
                <c:ptCount val="8"/>
                <c:pt idx="0">
                  <c:v>8.9481205341312112E-2</c:v>
                </c:pt>
                <c:pt idx="1">
                  <c:v>1.2389233755866151</c:v>
                </c:pt>
                <c:pt idx="3">
                  <c:v>0.42309536569542772</c:v>
                </c:pt>
                <c:pt idx="4">
                  <c:v>9.9800399201596807E-2</c:v>
                </c:pt>
                <c:pt idx="5">
                  <c:v>2.5228612552452678</c:v>
                </c:pt>
                <c:pt idx="6">
                  <c:v>3.0691871513595217E-2</c:v>
                </c:pt>
              </c:numCache>
            </c:numRef>
          </c:val>
        </c:ser>
        <c:ser>
          <c:idx val="105"/>
          <c:order val="97"/>
          <c:tx>
            <c:strRef>
              <c:f>MeqKg!$A$137</c:f>
              <c:strCache>
                <c:ptCount val="1"/>
                <c:pt idx="0">
                  <c:v>Unnamed Spring Close to Squaw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MeqKg!$S$137:$Z$137</c:f>
              <c:numCache>
                <c:formatCode>0.00E+00</c:formatCode>
                <c:ptCount val="8"/>
                <c:pt idx="0">
                  <c:v>0.1052720062838966</c:v>
                </c:pt>
                <c:pt idx="1">
                  <c:v>1.3987844563074687</c:v>
                </c:pt>
                <c:pt idx="2">
                  <c:v>0.81197052755182553</c:v>
                </c:pt>
                <c:pt idx="3">
                  <c:v>0.4513017234084562</c:v>
                </c:pt>
                <c:pt idx="4">
                  <c:v>0.12974051896207586</c:v>
                </c:pt>
                <c:pt idx="5">
                  <c:v>2.5663588630943241</c:v>
                </c:pt>
                <c:pt idx="6">
                  <c:v>4.3480151310926557E-2</c:v>
                </c:pt>
                <c:pt idx="7">
                  <c:v>1.6457519029006377E-2</c:v>
                </c:pt>
              </c:numCache>
            </c:numRef>
          </c:val>
        </c:ser>
        <c:ser>
          <c:idx val="106"/>
          <c:order val="98"/>
          <c:tx>
            <c:strRef>
              <c:f>MeqKg!$A$138</c:f>
              <c:strCache>
                <c:ptCount val="1"/>
                <c:pt idx="0">
                  <c:v>Unnamed spring near Squaw Bath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MeqKg!$S$138:$Z$138</c:f>
              <c:numCache>
                <c:formatCode>0.00E+00</c:formatCode>
                <c:ptCount val="8"/>
                <c:pt idx="1">
                  <c:v>1.4045312110762938</c:v>
                </c:pt>
                <c:pt idx="2">
                  <c:v>0.85361004178525246</c:v>
                </c:pt>
                <c:pt idx="3">
                  <c:v>0.39770964375370205</c:v>
                </c:pt>
                <c:pt idx="4">
                  <c:v>0.11976047904191617</c:v>
                </c:pt>
                <c:pt idx="5">
                  <c:v>2.6751028827169652</c:v>
                </c:pt>
                <c:pt idx="6">
                  <c:v>2.8645746746022206E-2</c:v>
                </c:pt>
              </c:numCache>
            </c:numRef>
          </c:val>
        </c:ser>
        <c:ser>
          <c:idx val="108"/>
          <c:order val="99"/>
          <c:tx>
            <c:strRef>
              <c:f>MeqKg!$A$140</c:f>
              <c:strCache>
                <c:ptCount val="1"/>
                <c:pt idx="0">
                  <c:v>Unnamed spring SE Squaw Bath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MeqKg!$S$140:$Z$140</c:f>
              <c:numCache>
                <c:formatCode>0.00E+00</c:formatCode>
                <c:ptCount val="8"/>
                <c:pt idx="0">
                  <c:v>0.12106280722648108</c:v>
                </c:pt>
                <c:pt idx="1">
                  <c:v>1.0390970246855482</c:v>
                </c:pt>
                <c:pt idx="3">
                  <c:v>0.53592079654754177</c:v>
                </c:pt>
                <c:pt idx="4">
                  <c:v>9.9800399201596807E-2</c:v>
                </c:pt>
                <c:pt idx="5">
                  <c:v>2.7838469023396057</c:v>
                </c:pt>
                <c:pt idx="6">
                  <c:v>2.8134215554128952E-2</c:v>
                </c:pt>
              </c:numCache>
            </c:numRef>
          </c:val>
        </c:ser>
        <c:ser>
          <c:idx val="0"/>
          <c:order val="0"/>
          <c:tx>
            <c:strRef>
              <c:f>MeqKg!$A$369</c:f>
              <c:strCache>
                <c:ptCount val="1"/>
                <c:pt idx="0">
                  <c:v>Leonard Hot Springs (East)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MeqKg!$S$369:$Z$369</c:f>
              <c:numCache>
                <c:formatCode>0.00E+00</c:formatCode>
                <c:ptCount val="8"/>
                <c:pt idx="1">
                  <c:v>1.3388365510371487</c:v>
                </c:pt>
                <c:pt idx="2">
                  <c:v>8.0572460041681158</c:v>
                </c:pt>
                <c:pt idx="3">
                  <c:v>6.0925732660141589</c:v>
                </c:pt>
                <c:pt idx="4">
                  <c:v>1.347305389221557</c:v>
                </c:pt>
                <c:pt idx="7">
                  <c:v>8.2287595145031894E-2</c:v>
                </c:pt>
              </c:numCache>
            </c:numRef>
          </c:val>
        </c:ser>
        <c:ser>
          <c:idx val="1"/>
          <c:order val="1"/>
          <c:tx>
            <c:strRef>
              <c:f>MeqKg!$A$370</c:f>
              <c:strCache>
                <c:ptCount val="1"/>
                <c:pt idx="0">
                  <c:v>Leonard Hot Springs (East)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MeqKg!$S$370:$Z$370</c:f>
              <c:numCache>
                <c:formatCode>0.00E+00</c:formatCode>
                <c:ptCount val="8"/>
                <c:pt idx="0">
                  <c:v>0.30528881822330012</c:v>
                </c:pt>
                <c:pt idx="1">
                  <c:v>1.3388365510371487</c:v>
                </c:pt>
                <c:pt idx="3">
                  <c:v>5.979747835162045</c:v>
                </c:pt>
                <c:pt idx="4">
                  <c:v>1.3972055888223553</c:v>
                </c:pt>
                <c:pt idx="5">
                  <c:v>13.788741688150861</c:v>
                </c:pt>
                <c:pt idx="6">
                  <c:v>0.24297731614929549</c:v>
                </c:pt>
                <c:pt idx="7">
                  <c:v>8.2287595145031894E-2</c:v>
                </c:pt>
              </c:numCache>
            </c:numRef>
          </c:val>
        </c:ser>
        <c:ser>
          <c:idx val="2"/>
          <c:order val="2"/>
          <c:tx>
            <c:strRef>
              <c:f>MeqKg!$A$371</c:f>
              <c:strCache>
                <c:ptCount val="1"/>
                <c:pt idx="0">
                  <c:v>Leonard Hot Springs (East)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MeqKg!$S$371:$Z$371</c:f>
              <c:numCache>
                <c:formatCode>0.00E+00</c:formatCode>
                <c:ptCount val="8"/>
                <c:pt idx="0">
                  <c:v>0.1579080094258449</c:v>
                </c:pt>
                <c:pt idx="1">
                  <c:v>1.4782813913545121</c:v>
                </c:pt>
                <c:pt idx="2">
                  <c:v>8.119705275518255</c:v>
                </c:pt>
                <c:pt idx="3">
                  <c:v>6.0079541928750739</c:v>
                </c:pt>
                <c:pt idx="4">
                  <c:v>1.347305389221557</c:v>
                </c:pt>
                <c:pt idx="5">
                  <c:v>14.919679492226326</c:v>
                </c:pt>
                <c:pt idx="6">
                  <c:v>0.23018903635196414</c:v>
                </c:pt>
                <c:pt idx="7">
                  <c:v>5.0195433038469447E-2</c:v>
                </c:pt>
              </c:numCache>
            </c:numRef>
          </c:val>
        </c:ser>
        <c:ser>
          <c:idx val="3"/>
          <c:order val="3"/>
          <c:tx>
            <c:strRef>
              <c:f>MeqKg!$A$372</c:f>
              <c:strCache>
                <c:ptCount val="1"/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MeqKg!$S$372:$Z$372</c:f>
              <c:numCache>
                <c:formatCode>0.00E+00</c:formatCode>
                <c:ptCount val="8"/>
              </c:numCache>
            </c:numRef>
          </c:val>
        </c:ser>
        <c:ser>
          <c:idx val="4"/>
          <c:order val="4"/>
          <c:tx>
            <c:strRef>
              <c:f>MeqKg!$A$373</c:f>
              <c:strCache>
                <c:ptCount val="1"/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MeqKg!$S$373:$Z$373</c:f>
              <c:numCache>
                <c:formatCode>0.00E+00</c:formatCode>
                <c:ptCount val="8"/>
              </c:numCache>
            </c:numRef>
          </c:val>
        </c:ser>
        <c:ser>
          <c:idx val="5"/>
          <c:order val="5"/>
          <c:tx>
            <c:strRef>
              <c:f>MeqKg!$A$374</c:f>
              <c:strCache>
                <c:ptCount val="1"/>
                <c:pt idx="0">
                  <c:v>Leonard Hot Springs (East)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MeqKg!$S$374:$Z$374</c:f>
              <c:numCache>
                <c:formatCode>0.00E+00</c:formatCode>
                <c:ptCount val="8"/>
                <c:pt idx="0">
                  <c:v>0.27370721633813117</c:v>
                </c:pt>
                <c:pt idx="1">
                  <c:v>1.3766700318600777</c:v>
                </c:pt>
                <c:pt idx="2">
                  <c:v>8.119705275518255</c:v>
                </c:pt>
                <c:pt idx="3">
                  <c:v>6.2053986968662729</c:v>
                </c:pt>
                <c:pt idx="4">
                  <c:v>1.2974051896207586</c:v>
                </c:pt>
                <c:pt idx="5">
                  <c:v>14.354210590188593</c:v>
                </c:pt>
                <c:pt idx="6">
                  <c:v>0.21740075655463281</c:v>
                </c:pt>
                <c:pt idx="7">
                  <c:v>4.9372557087019132E-2</c:v>
                </c:pt>
              </c:numCache>
            </c:numRef>
          </c:val>
        </c:ser>
        <c:ser>
          <c:idx val="6"/>
          <c:order val="6"/>
          <c:tx>
            <c:strRef>
              <c:f>MeqKg!$A$375</c:f>
              <c:strCache>
                <c:ptCount val="1"/>
                <c:pt idx="0">
                  <c:v>Leonard Hot Springs (East)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MeqKg!$S$375:$Z$375</c:f>
              <c:numCache>
                <c:formatCode>0.00E+00</c:formatCode>
                <c:ptCount val="8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7"/>
          <c:order val="7"/>
          <c:tx>
            <c:strRef>
              <c:f>MeqKg!$A$376</c:f>
              <c:strCache>
                <c:ptCount val="1"/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MeqKg!$S$376:$Z$376</c:f>
              <c:numCache>
                <c:formatCode>0.00E+00</c:formatCode>
                <c:ptCount val="8"/>
              </c:numCache>
            </c:numRef>
          </c:val>
        </c:ser>
        <c:ser>
          <c:idx val="8"/>
          <c:order val="8"/>
          <c:tx>
            <c:strRef>
              <c:f>MeqKg!$A$377</c:f>
              <c:strCache>
                <c:ptCount val="1"/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MeqKg!$S$377:$Z$377</c:f>
              <c:numCache>
                <c:formatCode>0.00E+00</c:formatCode>
                <c:ptCount val="8"/>
              </c:numCache>
            </c:numRef>
          </c:val>
        </c:ser>
        <c:ser>
          <c:idx val="9"/>
          <c:order val="9"/>
          <c:tx>
            <c:strRef>
              <c:f>MeqKg!$A$378</c:f>
              <c:strCache>
                <c:ptCount val="1"/>
                <c:pt idx="0">
                  <c:v>Leonard Hot Springs (West)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plus"/>
            <c:size val="7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MeqKg!$S$378:$Z$378</c:f>
              <c:numCache>
                <c:formatCode>0.00E+00</c:formatCode>
                <c:ptCount val="8"/>
                <c:pt idx="0">
                  <c:v>0.2105440125677932</c:v>
                </c:pt>
                <c:pt idx="1">
                  <c:v>2.8175515477050443</c:v>
                </c:pt>
                <c:pt idx="2">
                  <c:v>8.0364262470514021</c:v>
                </c:pt>
                <c:pt idx="3">
                  <c:v>6.3464304854314157</c:v>
                </c:pt>
                <c:pt idx="4">
                  <c:v>0.84830339321357284</c:v>
                </c:pt>
                <c:pt idx="5">
                  <c:v>16.094114904150846</c:v>
                </c:pt>
                <c:pt idx="6">
                  <c:v>0.1457863896895773</c:v>
                </c:pt>
                <c:pt idx="7">
                  <c:v>0.21394774737708291</c:v>
                </c:pt>
              </c:numCache>
            </c:numRef>
          </c:val>
        </c:ser>
        <c:ser>
          <c:idx val="10"/>
          <c:order val="10"/>
          <c:tx>
            <c:strRef>
              <c:f>MeqKg!$A$379</c:f>
              <c:strCache>
                <c:ptCount val="1"/>
                <c:pt idx="0">
                  <c:v>Leonard Hot Springs (West)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plus"/>
            <c:size val="7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MeqKg!$S$379:$Z$379</c:f>
              <c:numCache>
                <c:formatCode>0.00E+00</c:formatCode>
                <c:ptCount val="8"/>
                <c:pt idx="0">
                  <c:v>0.2105440125677932</c:v>
                </c:pt>
                <c:pt idx="1">
                  <c:v>2.8175515477050443</c:v>
                </c:pt>
                <c:pt idx="2">
                  <c:v>8.0364262470514021</c:v>
                </c:pt>
                <c:pt idx="3">
                  <c:v>6.3464304854314157</c:v>
                </c:pt>
                <c:pt idx="4">
                  <c:v>0.84830339321357284</c:v>
                </c:pt>
                <c:pt idx="5">
                  <c:v>16.094114904150846</c:v>
                </c:pt>
                <c:pt idx="6">
                  <c:v>0.1457863896895773</c:v>
                </c:pt>
                <c:pt idx="7">
                  <c:v>0.21394774737708291</c:v>
                </c:pt>
              </c:numCache>
            </c:numRef>
          </c:val>
        </c:ser>
        <c:ser>
          <c:idx val="11"/>
          <c:order val="11"/>
          <c:tx>
            <c:strRef>
              <c:f>MeqKg!$A$380</c:f>
              <c:strCache>
                <c:ptCount val="1"/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plus"/>
            <c:size val="7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MeqKg!$S$380:$Z$380</c:f>
              <c:numCache>
                <c:formatCode>0.00E+00</c:formatCode>
                <c:ptCount val="8"/>
              </c:numCache>
            </c:numRef>
          </c:val>
        </c:ser>
        <c:ser>
          <c:idx val="12"/>
          <c:order val="12"/>
          <c:tx>
            <c:strRef>
              <c:f>MeqKg!$A$381</c:f>
              <c:strCache>
                <c:ptCount val="1"/>
                <c:pt idx="0">
                  <c:v>Leonard Hot Springs (West)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plus"/>
            <c:size val="7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MeqKg!$S$381:$Z$381</c:f>
              <c:numCache>
                <c:formatCode>0.00E+00</c:formatCode>
                <c:ptCount val="8"/>
                <c:pt idx="0">
                  <c:v>0.11579920691228628</c:v>
                </c:pt>
                <c:pt idx="1">
                  <c:v>2.8575168178852577</c:v>
                </c:pt>
                <c:pt idx="2">
                  <c:v>8.1821645468683961</c:v>
                </c:pt>
                <c:pt idx="3">
                  <c:v>6.1489859814402159</c:v>
                </c:pt>
                <c:pt idx="4">
                  <c:v>0.49900199600798406</c:v>
                </c:pt>
                <c:pt idx="5">
                  <c:v>16.268105335547073</c:v>
                </c:pt>
                <c:pt idx="6">
                  <c:v>0.17903591716263878</c:v>
                </c:pt>
                <c:pt idx="7">
                  <c:v>0.55132688747171366</c:v>
                </c:pt>
              </c:numCache>
            </c:numRef>
          </c:val>
        </c:ser>
        <c:ser>
          <c:idx val="13"/>
          <c:order val="13"/>
          <c:tx>
            <c:strRef>
              <c:f>MeqKg!$A$382</c:f>
              <c:strCache>
                <c:ptCount val="1"/>
                <c:pt idx="0">
                  <c:v>Leonard Hot Springs (West)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plus"/>
            <c:size val="7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MeqKg!$S$382:$Z$382</c:f>
              <c:numCache>
                <c:formatCode>0.00E+00</c:formatCode>
                <c:ptCount val="8"/>
                <c:pt idx="0">
                  <c:v>0.23159841382457255</c:v>
                </c:pt>
                <c:pt idx="1">
                  <c:v>2.9827850690301685</c:v>
                </c:pt>
                <c:pt idx="2">
                  <c:v>8.3279028466853902</c:v>
                </c:pt>
                <c:pt idx="3">
                  <c:v>6.1489859814402159</c:v>
                </c:pt>
                <c:pt idx="4">
                  <c:v>0.74850299401197606</c:v>
                </c:pt>
                <c:pt idx="5">
                  <c:v>17.529535963169707</c:v>
                </c:pt>
                <c:pt idx="6">
                  <c:v>0.1457863896895773</c:v>
                </c:pt>
                <c:pt idx="7">
                  <c:v>0.28389220325036002</c:v>
                </c:pt>
              </c:numCache>
            </c:numRef>
          </c:val>
        </c:ser>
        <c:ser>
          <c:idx val="14"/>
          <c:order val="14"/>
          <c:tx>
            <c:strRef>
              <c:f>MeqKg!$A$383</c:f>
              <c:strCache>
                <c:ptCount val="1"/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plus"/>
            <c:size val="7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MeqKg!$S$383:$Z$383</c:f>
              <c:numCache>
                <c:formatCode>0.00E+00</c:formatCode>
                <c:ptCount val="8"/>
              </c:numCache>
            </c:numRef>
          </c:val>
        </c:ser>
        <c:ser>
          <c:idx val="15"/>
          <c:order val="15"/>
          <c:tx>
            <c:strRef>
              <c:f>MeqKg!$A$384</c:f>
              <c:strCache>
                <c:ptCount val="1"/>
                <c:pt idx="0">
                  <c:v>Seyferth (Chicken) Hot Spring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MeqKg!$S$384:$Z$384</c:f>
              <c:numCache>
                <c:formatCode>0.00E+00</c:formatCode>
                <c:ptCount val="8"/>
                <c:pt idx="0">
                  <c:v>0.27370721633813117</c:v>
                </c:pt>
                <c:pt idx="1">
                  <c:v>1.5110592492559425</c:v>
                </c:pt>
                <c:pt idx="2">
                  <c:v>7.7657694045341268</c:v>
                </c:pt>
                <c:pt idx="3">
                  <c:v>6.1207796237271879</c:v>
                </c:pt>
                <c:pt idx="4">
                  <c:v>1.4071856287425151</c:v>
                </c:pt>
                <c:pt idx="5">
                  <c:v>14.049727335245198</c:v>
                </c:pt>
                <c:pt idx="6">
                  <c:v>0.23914083221009608</c:v>
                </c:pt>
                <c:pt idx="7">
                  <c:v>3.4560789960913392E-2</c:v>
                </c:pt>
              </c:numCache>
            </c:numRef>
          </c:val>
        </c:ser>
        <c:ser>
          <c:idx val="16"/>
          <c:order val="16"/>
          <c:tx>
            <c:strRef>
              <c:f>MeqKg!$A$385</c:f>
              <c:strCache>
                <c:ptCount val="1"/>
                <c:pt idx="0">
                  <c:v>Seyferth (Chicken) Hot Spring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MeqKg!$S$385:$Z$385</c:f>
              <c:numCache>
                <c:formatCode>0.00E+00</c:formatCode>
                <c:ptCount val="8"/>
                <c:pt idx="1">
                  <c:v>1.0191143895954415</c:v>
                </c:pt>
                <c:pt idx="2">
                  <c:v>8.1613447897516824</c:v>
                </c:pt>
                <c:pt idx="3">
                  <c:v>6.2053986968662729</c:v>
                </c:pt>
                <c:pt idx="4">
                  <c:v>1.5469061876247505</c:v>
                </c:pt>
              </c:numCache>
            </c:numRef>
          </c:val>
        </c:ser>
        <c:ser>
          <c:idx val="17"/>
          <c:order val="17"/>
          <c:tx>
            <c:strRef>
              <c:f>MeqKg!$A$386</c:f>
              <c:strCache>
                <c:ptCount val="1"/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MeqKg!$S$386:$Z$386</c:f>
              <c:numCache>
                <c:formatCode>0.00E+00</c:formatCode>
                <c:ptCount val="8"/>
              </c:numCache>
            </c:numRef>
          </c:val>
        </c:ser>
        <c:ser>
          <c:idx val="18"/>
          <c:order val="18"/>
          <c:tx>
            <c:strRef>
              <c:f>MeqKg!$A$387</c:f>
              <c:strCache>
                <c:ptCount val="1"/>
                <c:pt idx="0">
                  <c:v>Seyferth (Chicken) Hot Spring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MeqKg!$S$387:$Z$387</c:f>
              <c:numCache>
                <c:formatCode>0.00E+00</c:formatCode>
                <c:ptCount val="8"/>
                <c:pt idx="0">
                  <c:v>0.2105440125677932</c:v>
                </c:pt>
                <c:pt idx="1">
                  <c:v>1.0990449299558682</c:v>
                </c:pt>
                <c:pt idx="2">
                  <c:v>7.7657694045341268</c:v>
                </c:pt>
                <c:pt idx="3">
                  <c:v>6.2053986968662729</c:v>
                </c:pt>
                <c:pt idx="4">
                  <c:v>1.4970059880239521</c:v>
                </c:pt>
                <c:pt idx="5">
                  <c:v>13.266770393962185</c:v>
                </c:pt>
                <c:pt idx="6">
                  <c:v>0.25576559594662684</c:v>
                </c:pt>
                <c:pt idx="7">
                  <c:v>9.8745114174038265E-2</c:v>
                </c:pt>
              </c:numCache>
            </c:numRef>
          </c:val>
        </c:ser>
        <c:ser>
          <c:idx val="19"/>
          <c:order val="19"/>
          <c:tx>
            <c:strRef>
              <c:f>MeqKg!$A$388</c:f>
              <c:strCache>
                <c:ptCount val="1"/>
                <c:pt idx="0">
                  <c:v>Seyferth (Chicken) Hot Spring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MeqKg!$S$388:$Z$388</c:f>
              <c:numCache>
                <c:formatCode>0.00E+00</c:formatCode>
                <c:ptCount val="8"/>
                <c:pt idx="0">
                  <c:v>0.28423441696652085</c:v>
                </c:pt>
                <c:pt idx="1">
                  <c:v>1.0325025238950583</c:v>
                </c:pt>
                <c:pt idx="2">
                  <c:v>7.7033101331839857</c:v>
                </c:pt>
                <c:pt idx="3">
                  <c:v>6.2053986968662729</c:v>
                </c:pt>
                <c:pt idx="4">
                  <c:v>1.3972055888223553</c:v>
                </c:pt>
                <c:pt idx="5">
                  <c:v>13.049282354716903</c:v>
                </c:pt>
                <c:pt idx="6">
                  <c:v>0.23018903635196414</c:v>
                </c:pt>
                <c:pt idx="7">
                  <c:v>8.2287595145031887E-3</c:v>
                </c:pt>
              </c:numCache>
            </c:numRef>
          </c:val>
        </c:ser>
        <c:ser>
          <c:idx val="20"/>
          <c:order val="20"/>
          <c:tx>
            <c:strRef>
              <c:f>MeqKg!$A$389</c:f>
              <c:strCache>
                <c:ptCount val="1"/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MeqKg!$S$389:$Z$389</c:f>
              <c:numCache>
                <c:formatCode>0.00E+00</c:formatCode>
                <c:ptCount val="8"/>
              </c:numCache>
            </c:numRef>
          </c:val>
        </c:ser>
        <c:ser>
          <c:idx val="21"/>
          <c:order val="21"/>
          <c:tx>
            <c:strRef>
              <c:f>MeqKg!$A$390</c:f>
              <c:strCache>
                <c:ptCount val="1"/>
                <c:pt idx="0">
                  <c:v>Seyferth (Chicken) Hot Spring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MeqKg!$S$390:$Z$390</c:f>
              <c:numCache>
                <c:formatCode>0.00E+00</c:formatCode>
                <c:ptCount val="8"/>
                <c:pt idx="0">
                  <c:v>0.26844361602393629</c:v>
                </c:pt>
                <c:pt idx="1">
                  <c:v>1.2127807423529258</c:v>
                </c:pt>
                <c:pt idx="2">
                  <c:v>7.9115077043511208</c:v>
                </c:pt>
                <c:pt idx="3">
                  <c:v>6.0079541928750739</c:v>
                </c:pt>
                <c:pt idx="4">
                  <c:v>1.5469061876247505</c:v>
                </c:pt>
                <c:pt idx="5">
                  <c:v>14.876181884377269</c:v>
                </c:pt>
                <c:pt idx="6">
                  <c:v>0.24809262806822799</c:v>
                </c:pt>
                <c:pt idx="7">
                  <c:v>2.3863402592059244E-2</c:v>
                </c:pt>
              </c:numCache>
            </c:numRef>
          </c:val>
        </c:ser>
        <c:ser>
          <c:idx val="22"/>
          <c:order val="22"/>
          <c:tx>
            <c:strRef>
              <c:f>MeqKg!$A$391</c:f>
              <c:strCache>
                <c:ptCount val="1"/>
                <c:pt idx="0">
                  <c:v>Seyferth (Chicken) Hot Spring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MeqKg!$S$391:$Z$391</c:f>
              <c:numCache>
                <c:formatCode>0.00E+00</c:formatCode>
                <c:ptCount val="8"/>
                <c:pt idx="0">
                  <c:v>0.31581601885168981</c:v>
                </c:pt>
                <c:pt idx="1">
                  <c:v>0.8992185790548014</c:v>
                </c:pt>
                <c:pt idx="3">
                  <c:v>6.1489859814402159</c:v>
                </c:pt>
                <c:pt idx="4">
                  <c:v>1.5469061876247505</c:v>
                </c:pt>
                <c:pt idx="5">
                  <c:v>13.614751256754635</c:v>
                </c:pt>
                <c:pt idx="6">
                  <c:v>0.25576559594662684</c:v>
                </c:pt>
              </c:numCache>
            </c:numRef>
          </c:val>
        </c:ser>
        <c:ser>
          <c:idx val="23"/>
          <c:order val="23"/>
          <c:tx>
            <c:strRef>
              <c:f>MeqKg!$A$392</c:f>
              <c:strCache>
                <c:ptCount val="1"/>
              </c:strCache>
            </c:strRef>
          </c:tx>
          <c:spPr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MeqKg!$S$392:$Z$392</c:f>
              <c:numCache>
                <c:formatCode>0.00E+00</c:formatCode>
                <c:ptCount val="8"/>
              </c:numCache>
            </c:numRef>
          </c:val>
        </c:ser>
        <c:ser>
          <c:idx val="24"/>
          <c:order val="24"/>
          <c:tx>
            <c:strRef>
              <c:f>MeqKg!$A$393</c:f>
              <c:strCache>
                <c:ptCount val="1"/>
                <c:pt idx="0">
                  <c:v>Surprise Valley Hot Springs</c:v>
                </c:pt>
              </c:strCache>
            </c:strRef>
          </c:tx>
          <c:spPr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MeqKg!$S$393:$Z$393</c:f>
              <c:numCache>
                <c:formatCode>0.00E+00</c:formatCode>
                <c:ptCount val="8"/>
                <c:pt idx="0">
                  <c:v>0.26318001570974148</c:v>
                </c:pt>
                <c:pt idx="1">
                  <c:v>0.98497462993798424</c:v>
                </c:pt>
                <c:pt idx="2">
                  <c:v>6.0377295638469075</c:v>
                </c:pt>
                <c:pt idx="3">
                  <c:v>5.4156206809014744</c:v>
                </c:pt>
                <c:pt idx="4">
                  <c:v>0.84830339321357284</c:v>
                </c:pt>
                <c:pt idx="5">
                  <c:v>12.048837374188606</c:v>
                </c:pt>
                <c:pt idx="6">
                  <c:v>0.1534593575679761</c:v>
                </c:pt>
                <c:pt idx="7">
                  <c:v>4.1143797572515944E-3</c:v>
                </c:pt>
              </c:numCache>
            </c:numRef>
          </c:val>
        </c:ser>
        <c:ser>
          <c:idx val="25"/>
          <c:order val="25"/>
          <c:tx>
            <c:strRef>
              <c:f>MeqKg!$A$394</c:f>
              <c:strCache>
                <c:ptCount val="1"/>
              </c:strCache>
            </c:strRef>
          </c:tx>
          <c:spPr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MeqKg!$S$394:$Z$394</c:f>
              <c:numCache>
                <c:formatCode>0.00E+00</c:formatCode>
                <c:ptCount val="8"/>
              </c:numCache>
            </c:numRef>
          </c:val>
        </c:ser>
        <c:ser>
          <c:idx val="26"/>
          <c:order val="26"/>
          <c:tx>
            <c:strRef>
              <c:f>MeqKg!$A$395</c:f>
              <c:strCache>
                <c:ptCount val="1"/>
                <c:pt idx="0">
                  <c:v>Surprise Valley Hot Springs</c:v>
                </c:pt>
              </c:strCache>
            </c:strRef>
          </c:tx>
          <c:spPr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MeqKg!$S$395:$Z$395</c:f>
              <c:numCache>
                <c:formatCode>0.00E+00</c:formatCode>
                <c:ptCount val="8"/>
                <c:pt idx="0">
                  <c:v>0.26318001570974148</c:v>
                </c:pt>
                <c:pt idx="1">
                  <c:v>1.1963918134022105</c:v>
                </c:pt>
                <c:pt idx="2">
                  <c:v>6.4541247061811777</c:v>
                </c:pt>
                <c:pt idx="3">
                  <c:v>5.3027952500493605</c:v>
                </c:pt>
                <c:pt idx="4">
                  <c:v>0.89820359281437134</c:v>
                </c:pt>
                <c:pt idx="5">
                  <c:v>12.396818236981057</c:v>
                </c:pt>
                <c:pt idx="6">
                  <c:v>0.1534593575679761</c:v>
                </c:pt>
                <c:pt idx="7">
                  <c:v>4.1143797572515944E-3</c:v>
                </c:pt>
              </c:numCache>
            </c:numRef>
          </c:val>
        </c:ser>
        <c:ser>
          <c:idx val="27"/>
          <c:order val="27"/>
          <c:tx>
            <c:strRef>
              <c:f>MeqKg!$A$396</c:f>
              <c:strCache>
                <c:ptCount val="1"/>
              </c:strCache>
            </c:strRef>
          </c:tx>
          <c:spPr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MeqKg!$S$396:$Z$396</c:f>
              <c:numCache>
                <c:formatCode>0.00E+00</c:formatCode>
                <c:ptCount val="8"/>
              </c:numCache>
            </c:numRef>
          </c:val>
        </c:ser>
        <c:ser>
          <c:idx val="28"/>
          <c:order val="28"/>
          <c:tx>
            <c:strRef>
              <c:f>MeqKg!$A$397</c:f>
              <c:strCache>
                <c:ptCount val="1"/>
                <c:pt idx="0">
                  <c:v>Surprise Valley Hot Springs</c:v>
                </c:pt>
              </c:strCache>
            </c:strRef>
          </c:tx>
          <c:spPr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MeqKg!$S$397:$Z$397</c:f>
              <c:numCache>
                <c:formatCode>0.00E+00</c:formatCode>
                <c:ptCount val="8"/>
                <c:pt idx="0">
                  <c:v>0.26844361602393629</c:v>
                </c:pt>
                <c:pt idx="1">
                  <c:v>1.2176974210381402</c:v>
                </c:pt>
                <c:pt idx="2">
                  <c:v>6.3292061634808965</c:v>
                </c:pt>
                <c:pt idx="3">
                  <c:v>4.9361125997799897</c:v>
                </c:pt>
                <c:pt idx="4">
                  <c:v>0.87325349301397215</c:v>
                </c:pt>
                <c:pt idx="5">
                  <c:v>11.309378040754648</c:v>
                </c:pt>
                <c:pt idx="6">
                  <c:v>0.15243629518418958</c:v>
                </c:pt>
              </c:numCache>
            </c:numRef>
          </c:val>
        </c:ser>
        <c:ser>
          <c:idx val="29"/>
          <c:order val="29"/>
          <c:tx>
            <c:strRef>
              <c:f>MeqKg!$A$398</c:f>
              <c:strCache>
                <c:ptCount val="1"/>
              </c:strCache>
            </c:strRef>
          </c:tx>
          <c:spPr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MeqKg!$S$398:$Z$398</c:f>
              <c:numCache>
                <c:formatCode>0.00E+00</c:formatCode>
                <c:ptCount val="8"/>
              </c:numCache>
            </c:numRef>
          </c:val>
        </c:ser>
        <c:ser>
          <c:idx val="30"/>
          <c:order val="30"/>
          <c:tx>
            <c:strRef>
              <c:f>MeqKg!$A$399</c:f>
              <c:strCache>
                <c:ptCount val="1"/>
              </c:strCache>
            </c:strRef>
          </c:tx>
          <c:spPr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MeqKg!$S$399:$Z$399</c:f>
              <c:numCache>
                <c:formatCode>0.00E+00</c:formatCode>
                <c:ptCount val="8"/>
              </c:numCache>
            </c:numRef>
          </c:val>
        </c:ser>
        <c:ser>
          <c:idx val="31"/>
          <c:order val="31"/>
          <c:tx>
            <c:strRef>
              <c:f>MeqKg!$A$400</c:f>
              <c:strCache>
                <c:ptCount val="1"/>
                <c:pt idx="0">
                  <c:v>Surprise Valley Hot Springs</c:v>
                </c:pt>
              </c:strCache>
            </c:strRef>
          </c:tx>
          <c:spPr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MeqKg!$S$400:$Z$400</c:f>
              <c:numCache>
                <c:formatCode>0.00E+00</c:formatCode>
                <c:ptCount val="8"/>
                <c:pt idx="0">
                  <c:v>0.28423441696652085</c:v>
                </c:pt>
                <c:pt idx="1">
                  <c:v>1.1308360975993497</c:v>
                </c:pt>
                <c:pt idx="2">
                  <c:v>6.4541247061811777</c:v>
                </c:pt>
                <c:pt idx="3">
                  <c:v>5.5848588271796462</c:v>
                </c:pt>
                <c:pt idx="4">
                  <c:v>0.84830339321357284</c:v>
                </c:pt>
                <c:pt idx="5">
                  <c:v>12.918789531169732</c:v>
                </c:pt>
                <c:pt idx="6">
                  <c:v>0.1534593575679761</c:v>
                </c:pt>
              </c:numCache>
            </c:numRef>
          </c:val>
        </c:ser>
        <c:ser>
          <c:idx val="32"/>
          <c:order val="32"/>
          <c:tx>
            <c:strRef>
              <c:f>MeqKg!$A$401</c:f>
              <c:strCache>
                <c:ptCount val="1"/>
                <c:pt idx="0">
                  <c:v>Surprise Valley Hot Springs</c:v>
                </c:pt>
              </c:strCache>
            </c:strRef>
          </c:tx>
          <c:spPr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MeqKg!$S$401:$Z$401</c:f>
              <c:numCache>
                <c:formatCode>0.00E+00</c:formatCode>
                <c:ptCount val="8"/>
                <c:pt idx="0">
                  <c:v>0.26318001570974148</c:v>
                </c:pt>
                <c:pt idx="1">
                  <c:v>0.98333573704291266</c:v>
                </c:pt>
                <c:pt idx="2">
                  <c:v>6.4541247061811777</c:v>
                </c:pt>
                <c:pt idx="3">
                  <c:v>5.2463825346233035</c:v>
                </c:pt>
                <c:pt idx="4">
                  <c:v>0.74850299401197606</c:v>
                </c:pt>
                <c:pt idx="5">
                  <c:v>12.396818236981057</c:v>
                </c:pt>
                <c:pt idx="6">
                  <c:v>0.1534593575679761</c:v>
                </c:pt>
                <c:pt idx="7">
                  <c:v>4.1143797572515944E-3</c:v>
                </c:pt>
              </c:numCache>
            </c:numRef>
          </c:val>
        </c:ser>
        <c:ser>
          <c:idx val="33"/>
          <c:order val="33"/>
          <c:tx>
            <c:strRef>
              <c:f>MeqKg!$A$402</c:f>
              <c:strCache>
                <c:ptCount val="1"/>
                <c:pt idx="0">
                  <c:v>Surprise Valley Hot Springs</c:v>
                </c:pt>
              </c:strCache>
            </c:strRef>
          </c:tx>
          <c:spPr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MeqKg!$S$402:$Z$402</c:f>
              <c:numCache>
                <c:formatCode>0.00E+00</c:formatCode>
                <c:ptCount val="8"/>
                <c:pt idx="0">
                  <c:v>0.26844361602393629</c:v>
                </c:pt>
                <c:pt idx="1">
                  <c:v>0.93416895019076707</c:v>
                </c:pt>
                <c:pt idx="2">
                  <c:v>6.6623222773483119</c:v>
                </c:pt>
                <c:pt idx="3">
                  <c:v>5.6412715426057032</c:v>
                </c:pt>
                <c:pt idx="4">
                  <c:v>0.79840319361277445</c:v>
                </c:pt>
                <c:pt idx="5">
                  <c:v>12.179330197735775</c:v>
                </c:pt>
                <c:pt idx="6">
                  <c:v>0.14067107777064475</c:v>
                </c:pt>
                <c:pt idx="7">
                  <c:v>8.2287595145031887E-3</c:v>
                </c:pt>
              </c:numCache>
            </c:numRef>
          </c:val>
        </c:ser>
        <c:ser>
          <c:idx val="34"/>
          <c:order val="34"/>
          <c:tx>
            <c:strRef>
              <c:f>MeqKg!$A$403</c:f>
              <c:strCache>
                <c:ptCount val="1"/>
                <c:pt idx="0">
                  <c:v>0</c:v>
                </c:pt>
              </c:strCache>
            </c:strRef>
          </c:tx>
          <c:spPr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MeqKg!$S$403:$Z$403</c:f>
              <c:numCache>
                <c:formatCode>0.00E+00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35"/>
          <c:order val="35"/>
          <c:tx>
            <c:strRef>
              <c:f>MeqKg!$A$404</c:f>
              <c:strCache>
                <c:ptCount val="1"/>
                <c:pt idx="0">
                  <c:v>Surprise Valley Hot Springs</c:v>
                </c:pt>
              </c:strCache>
            </c:strRef>
          </c:tx>
          <c:spPr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MeqKg!$S$404:$Z$404</c:f>
              <c:numCache>
                <c:formatCode>0.00E+00</c:formatCode>
                <c:ptCount val="8"/>
                <c:pt idx="0">
                  <c:v>0.1052720062838966</c:v>
                </c:pt>
                <c:pt idx="1">
                  <c:v>1.0488914528457736</c:v>
                </c:pt>
                <c:pt idx="2">
                  <c:v>6.1210085923137623</c:v>
                </c:pt>
                <c:pt idx="3">
                  <c:v>5.8669224043099311</c:v>
                </c:pt>
                <c:pt idx="4">
                  <c:v>1.2475049900199602</c:v>
                </c:pt>
                <c:pt idx="5">
                  <c:v>12.005339766339549</c:v>
                </c:pt>
                <c:pt idx="6">
                  <c:v>0.13299810989224595</c:v>
                </c:pt>
              </c:numCache>
            </c:numRef>
          </c:val>
        </c:ser>
        <c:ser>
          <c:idx val="36"/>
          <c:order val="36"/>
          <c:tx>
            <c:strRef>
              <c:f>MeqKg!$A$405</c:f>
              <c:strCache>
                <c:ptCount val="1"/>
                <c:pt idx="0">
                  <c:v>Surprise Valley Resort</c:v>
                </c:pt>
              </c:strCache>
            </c:strRef>
          </c:tx>
          <c:spPr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MeqKg!$S$405:$Z$405</c:f>
              <c:numCache>
                <c:formatCode>0.00E+00</c:formatCode>
                <c:ptCount val="8"/>
                <c:pt idx="0">
                  <c:v>0.30528881822330012</c:v>
                </c:pt>
                <c:pt idx="1">
                  <c:v>0.91920121414490796</c:v>
                </c:pt>
                <c:pt idx="3">
                  <c:v>5.1617634614842185</c:v>
                </c:pt>
                <c:pt idx="4">
                  <c:v>0.84830339321357284</c:v>
                </c:pt>
                <c:pt idx="5">
                  <c:v>11.570363687848987</c:v>
                </c:pt>
                <c:pt idx="6">
                  <c:v>0.15090170160850983</c:v>
                </c:pt>
              </c:numCache>
            </c:numRef>
          </c:val>
        </c:ser>
        <c:ser>
          <c:idx val="37"/>
          <c:order val="37"/>
          <c:tx>
            <c:strRef>
              <c:f>MeqKg!$A$406</c:f>
              <c:strCache>
                <c:ptCount val="1"/>
                <c:pt idx="0">
                  <c:v>Surprise Valley Resort</c:v>
                </c:pt>
              </c:strCache>
            </c:strRef>
          </c:tx>
          <c:spPr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MeqKg!$S$406:$Z$406</c:f>
              <c:numCache>
                <c:formatCode>0.00E+00</c:formatCode>
                <c:ptCount val="8"/>
                <c:pt idx="1">
                  <c:v>0.8992185790548014</c:v>
                </c:pt>
                <c:pt idx="2">
                  <c:v>6.4124851919477504</c:v>
                </c:pt>
                <c:pt idx="3">
                  <c:v>5.2745888923363324</c:v>
                </c:pt>
                <c:pt idx="4">
                  <c:v>0.84830339321357284</c:v>
                </c:pt>
              </c:numCache>
            </c:numRef>
          </c:val>
        </c:ser>
        <c:ser>
          <c:idx val="38"/>
          <c:order val="38"/>
          <c:tx>
            <c:strRef>
              <c:f>MeqKg!$A$407</c:f>
              <c:strCache>
                <c:ptCount val="1"/>
                <c:pt idx="0">
                  <c:v>Surprise Valley Resort</c:v>
                </c:pt>
              </c:strCache>
            </c:strRef>
          </c:tx>
          <c:spPr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MeqKg!$S$407:$Z$407</c:f>
              <c:numCache>
                <c:formatCode>0.00E+00</c:formatCode>
                <c:ptCount val="8"/>
                <c:pt idx="0">
                  <c:v>0.31055241853749499</c:v>
                </c:pt>
                <c:pt idx="1">
                  <c:v>0.8992185790548014</c:v>
                </c:pt>
                <c:pt idx="2">
                  <c:v>6.2459271350140426</c:v>
                </c:pt>
                <c:pt idx="3">
                  <c:v>5.3027952500493605</c:v>
                </c:pt>
                <c:pt idx="4">
                  <c:v>0.84830339321357284</c:v>
                </c:pt>
                <c:pt idx="5">
                  <c:v>11.613861295698044</c:v>
                </c:pt>
                <c:pt idx="6">
                  <c:v>0.14834404564904355</c:v>
                </c:pt>
                <c:pt idx="7">
                  <c:v>8.2287595145031887E-3</c:v>
                </c:pt>
              </c:numCache>
            </c:numRef>
          </c:val>
        </c:ser>
        <c:ser>
          <c:idx val="39"/>
          <c:order val="39"/>
          <c:tx>
            <c:strRef>
              <c:f>MeqKg!$A$408</c:f>
              <c:strCache>
                <c:ptCount val="1"/>
                <c:pt idx="0">
                  <c:v>Surprise Valley Resort</c:v>
                </c:pt>
              </c:strCache>
            </c:strRef>
          </c:tx>
          <c:spPr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MeqKg!$S$408:$Z$408</c:f>
              <c:numCache>
                <c:formatCode>0.00E+00</c:formatCode>
                <c:ptCount val="8"/>
                <c:pt idx="0">
                  <c:v>0.24212561445296216</c:v>
                </c:pt>
                <c:pt idx="1">
                  <c:v>1.2589060106767218</c:v>
                </c:pt>
                <c:pt idx="2">
                  <c:v>6.2667468921307563</c:v>
                </c:pt>
                <c:pt idx="3">
                  <c:v>5.2745888923363324</c:v>
                </c:pt>
                <c:pt idx="4">
                  <c:v>0.99800399201596812</c:v>
                </c:pt>
                <c:pt idx="5">
                  <c:v>11.744354119245212</c:v>
                </c:pt>
                <c:pt idx="6">
                  <c:v>0.1534593575679761</c:v>
                </c:pt>
                <c:pt idx="7">
                  <c:v>4.1143797572515947E-2</c:v>
                </c:pt>
              </c:numCache>
            </c:numRef>
          </c:val>
        </c:ser>
        <c:ser>
          <c:idx val="40"/>
          <c:order val="40"/>
          <c:tx>
            <c:strRef>
              <c:f>MeqKg!$A$409</c:f>
              <c:strCache>
                <c:ptCount val="1"/>
                <c:pt idx="0">
                  <c:v>Surprise Valley Resort</c:v>
                </c:pt>
              </c:strCache>
            </c:strRef>
          </c:tx>
          <c:spPr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MeqKg!$S$409:$Z$409</c:f>
              <c:numCache>
                <c:formatCode>0.00E+00</c:formatCode>
                <c:ptCount val="8"/>
                <c:pt idx="0">
                  <c:v>0.23159841382457255</c:v>
                </c:pt>
                <c:pt idx="1">
                  <c:v>1.0590796597756549</c:v>
                </c:pt>
                <c:pt idx="2">
                  <c:v>6.3500259205976102</c:v>
                </c:pt>
                <c:pt idx="3">
                  <c:v>5.2745888923363324</c:v>
                </c:pt>
                <c:pt idx="4">
                  <c:v>0.94810379241516973</c:v>
                </c:pt>
                <c:pt idx="5">
                  <c:v>11.744354119245212</c:v>
                </c:pt>
                <c:pt idx="6">
                  <c:v>0.14322873373011102</c:v>
                </c:pt>
                <c:pt idx="7">
                  <c:v>3.2915038058012755E-2</c:v>
                </c:pt>
              </c:numCache>
            </c:numRef>
          </c:val>
        </c:ser>
        <c:marker val="1"/>
        <c:axId val="94435200"/>
        <c:axId val="94436736"/>
      </c:lineChart>
      <c:catAx>
        <c:axId val="94435200"/>
        <c:scaling>
          <c:orientation val="minMax"/>
        </c:scaling>
        <c:axPos val="b"/>
        <c:majorGridlines/>
        <c:numFmt formatCode="@" sourceLinked="1"/>
        <c:majorTickMark val="none"/>
        <c:minorTickMark val="in"/>
        <c:tickLblPos val="nextTo"/>
        <c:crossAx val="94436736"/>
        <c:crossesAt val="1.0000000000000043E-10"/>
        <c:auto val="1"/>
        <c:lblAlgn val="ctr"/>
        <c:lblOffset val="100"/>
      </c:catAx>
      <c:valAx>
        <c:axId val="94436736"/>
        <c:scaling>
          <c:logBase val="10"/>
          <c:orientation val="minMax"/>
          <c:max val="30"/>
          <c:min val="1.0000000000000005E-2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meq/kg</a:t>
                </a:r>
              </a:p>
            </c:rich>
          </c:tx>
          <c:layout/>
        </c:title>
        <c:numFmt formatCode="@" sourceLinked="0"/>
        <c:majorTickMark val="in"/>
        <c:minorTickMark val="in"/>
        <c:tickLblPos val="nextTo"/>
        <c:crossAx val="9443520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64950433989553902"/>
          <c:y val="1.6866563406798524E-4"/>
          <c:w val="0.33734929435052052"/>
          <c:h val="0.99983130209114202"/>
        </c:manualLayout>
      </c:layout>
      <c:txPr>
        <a:bodyPr/>
        <a:lstStyle/>
        <a:p>
          <a:pPr algn="l">
            <a:defRPr sz="900"/>
          </a:pPr>
          <a:endParaRPr lang="en-US"/>
        </a:p>
      </c:txPr>
    </c:legend>
    <c:plotVisOnly val="1"/>
    <c:dispBlanksAs val="gap"/>
  </c:chart>
  <c:spPr>
    <a:ln>
      <a:noFill/>
    </a:ln>
  </c:spPr>
  <c:txPr>
    <a:bodyPr/>
    <a:lstStyle/>
    <a:p>
      <a:pPr>
        <a:defRPr>
          <a:latin typeface="Times New Roman"/>
          <a:cs typeface="Times New Roman"/>
        </a:defRPr>
      </a:pPr>
      <a:endParaRPr lang="en-US"/>
    </a:p>
  </c:txPr>
  <c:printSettings>
    <c:headerFooter/>
    <c:pageMargins b="1" l="0.75000000000000089" r="0.75000000000000089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title>
      <c:tx>
        <c:rich>
          <a:bodyPr/>
          <a:lstStyle/>
          <a:p>
            <a:pPr>
              <a:defRPr/>
            </a:pPr>
            <a:r>
              <a:rPr lang="en-US"/>
              <a:t>Fort Bidwell Cold Wells</a:t>
            </a:r>
          </a:p>
        </c:rich>
      </c:tx>
      <c:layout>
        <c:manualLayout>
          <c:xMode val="edge"/>
          <c:yMode val="edge"/>
          <c:x val="0.23107084973882988"/>
          <c:y val="2.521005067154021E-2"/>
        </c:manualLayout>
      </c:layout>
    </c:title>
    <c:plotArea>
      <c:layout>
        <c:manualLayout>
          <c:layoutTarget val="inner"/>
          <c:xMode val="edge"/>
          <c:yMode val="edge"/>
          <c:x val="4.9549385049407507E-2"/>
          <c:y val="0.12773093641048419"/>
          <c:w val="0.43435031361519238"/>
          <c:h val="0.80127025130207863"/>
        </c:manualLayout>
      </c:layout>
      <c:lineChart>
        <c:grouping val="standard"/>
        <c:ser>
          <c:idx val="0"/>
          <c:order val="0"/>
          <c:tx>
            <c:strRef>
              <c:f>MeqKg!$A$190</c:f>
              <c:strCache>
                <c:ptCount val="1"/>
                <c:pt idx="0">
                  <c:v>SVF 21 Artesian livestock well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MeqKg!$S$190:$Z$190</c:f>
              <c:numCache>
                <c:formatCode>0.00E+00</c:formatCode>
                <c:ptCount val="8"/>
                <c:pt idx="1">
                  <c:v>8.4075205517169032</c:v>
                </c:pt>
                <c:pt idx="2">
                  <c:v>0.24983708540056171</c:v>
                </c:pt>
                <c:pt idx="3">
                  <c:v>0.83490818830564406</c:v>
                </c:pt>
                <c:pt idx="4">
                  <c:v>3.992015968063873E-2</c:v>
                </c:pt>
                <c:pt idx="5">
                  <c:v>10.743909138716916</c:v>
                </c:pt>
                <c:pt idx="6">
                  <c:v>5.4478071936631511E-2</c:v>
                </c:pt>
                <c:pt idx="7">
                  <c:v>1.3988891174655422E-2</c:v>
                </c:pt>
              </c:numCache>
            </c:numRef>
          </c:val>
        </c:ser>
        <c:ser>
          <c:idx val="1"/>
          <c:order val="1"/>
          <c:tx>
            <c:strRef>
              <c:f>MeqKg!$A$191</c:f>
              <c:strCache>
                <c:ptCount val="1"/>
                <c:pt idx="0">
                  <c:v>46N/16E-13C01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MeqKg!$S$191:$Z$191</c:f>
              <c:numCache>
                <c:formatCode>0.00E+00</c:formatCode>
                <c:ptCount val="8"/>
                <c:pt idx="0">
                  <c:v>2.105440125677932E-2</c:v>
                </c:pt>
                <c:pt idx="1">
                  <c:v>4.256301274192726</c:v>
                </c:pt>
                <c:pt idx="2">
                  <c:v>0.54131368503455035</c:v>
                </c:pt>
                <c:pt idx="3">
                  <c:v>0.42309536569542772</c:v>
                </c:pt>
                <c:pt idx="4">
                  <c:v>1.8463073852295411</c:v>
                </c:pt>
                <c:pt idx="5">
                  <c:v>1.7399043139622536</c:v>
                </c:pt>
                <c:pt idx="6">
                  <c:v>0.22507372443303161</c:v>
                </c:pt>
                <c:pt idx="7">
                  <c:v>1.2343139271754784</c:v>
                </c:pt>
              </c:numCache>
            </c:numRef>
          </c:val>
        </c:ser>
        <c:ser>
          <c:idx val="2"/>
          <c:order val="2"/>
          <c:tx>
            <c:strRef>
              <c:f>MeqKg!$A$192</c:f>
              <c:strCache>
                <c:ptCount val="1"/>
                <c:pt idx="0">
                  <c:v>46N/16E-15B01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MeqKg!$S$192:$Z$192</c:f>
              <c:numCache>
                <c:formatCode>0.00E+00</c:formatCode>
                <c:ptCount val="8"/>
                <c:pt idx="0">
                  <c:v>1.579080094258449E-2</c:v>
                </c:pt>
                <c:pt idx="1">
                  <c:v>1.8583850633799228</c:v>
                </c:pt>
                <c:pt idx="2">
                  <c:v>9.1606931313539294E-2</c:v>
                </c:pt>
                <c:pt idx="3">
                  <c:v>8.4619073139085538E-2</c:v>
                </c:pt>
                <c:pt idx="4">
                  <c:v>0.79840319361277445</c:v>
                </c:pt>
                <c:pt idx="5">
                  <c:v>0.6089665098867888</c:v>
                </c:pt>
                <c:pt idx="6">
                  <c:v>0.12788279797331342</c:v>
                </c:pt>
                <c:pt idx="7">
                  <c:v>0.46903929232668179</c:v>
                </c:pt>
              </c:numCache>
            </c:numRef>
          </c:val>
        </c:ser>
        <c:ser>
          <c:idx val="3"/>
          <c:order val="3"/>
          <c:tx>
            <c:strRef>
              <c:f>MeqKg!$A$193</c:f>
              <c:strCache>
                <c:ptCount val="1"/>
                <c:pt idx="0">
                  <c:v>46N/16E-16M01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MeqKg!$S$193:$Z$193</c:f>
              <c:numCache>
                <c:formatCode>0.00E+00</c:formatCode>
                <c:ptCount val="8"/>
                <c:pt idx="1">
                  <c:v>1.5186802668481088</c:v>
                </c:pt>
                <c:pt idx="2">
                  <c:v>0.12491854270028085</c:v>
                </c:pt>
                <c:pt idx="3">
                  <c:v>9.0260344681691251E-2</c:v>
                </c:pt>
                <c:pt idx="4">
                  <c:v>0.79840319361277445</c:v>
                </c:pt>
                <c:pt idx="5">
                  <c:v>0.52197129418867605</c:v>
                </c:pt>
                <c:pt idx="6">
                  <c:v>4.6037807270392826E-2</c:v>
                </c:pt>
                <c:pt idx="7">
                  <c:v>0.49372557087019131</c:v>
                </c:pt>
              </c:numCache>
            </c:numRef>
          </c:val>
        </c:ser>
        <c:ser>
          <c:idx val="4"/>
          <c:order val="4"/>
          <c:tx>
            <c:strRef>
              <c:f>MeqKg!$A$194</c:f>
              <c:strCache>
                <c:ptCount val="1"/>
                <c:pt idx="0">
                  <c:v>46N/16E-08R03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MeqKg!$S$194:$Z$194</c:f>
              <c:numCache>
                <c:formatCode>0.00E+00</c:formatCode>
                <c:ptCount val="8"/>
                <c:pt idx="1">
                  <c:v>1.4787149966678956</c:v>
                </c:pt>
                <c:pt idx="2">
                  <c:v>0.24983708540056171</c:v>
                </c:pt>
                <c:pt idx="3">
                  <c:v>0.42309536569542772</c:v>
                </c:pt>
                <c:pt idx="4">
                  <c:v>1.5968063872255489</c:v>
                </c:pt>
                <c:pt idx="5">
                  <c:v>0.56546890203773248</c:v>
                </c:pt>
                <c:pt idx="6">
                  <c:v>6.3941398986656711E-2</c:v>
                </c:pt>
                <c:pt idx="7">
                  <c:v>1.6457519029006378</c:v>
                </c:pt>
              </c:numCache>
            </c:numRef>
          </c:val>
        </c:ser>
        <c:ser>
          <c:idx val="5"/>
          <c:order val="5"/>
          <c:tx>
            <c:strRef>
              <c:f>MeqKg!$A$195</c:f>
              <c:strCache>
                <c:ptCount val="1"/>
                <c:pt idx="0">
                  <c:v>SVF 20 Artesian livestock well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MeqKg!$S$195:$Z$195</c:f>
              <c:numCache>
                <c:formatCode>0.00E+00</c:formatCode>
                <c:ptCount val="8"/>
                <c:pt idx="1">
                  <c:v>4.8675118983624177</c:v>
                </c:pt>
                <c:pt idx="2">
                  <c:v>0.16447608122203647</c:v>
                </c:pt>
                <c:pt idx="3">
                  <c:v>0.68823512819789567</c:v>
                </c:pt>
                <c:pt idx="4">
                  <c:v>3.992015968063873E-2</c:v>
                </c:pt>
                <c:pt idx="5">
                  <c:v>6.0026698831697747</c:v>
                </c:pt>
                <c:pt idx="6">
                  <c:v>4.7572400846072595E-2</c:v>
                </c:pt>
                <c:pt idx="7">
                  <c:v>1.9749022834807652E-2</c:v>
                </c:pt>
              </c:numCache>
            </c:numRef>
          </c:val>
        </c:ser>
        <c:ser>
          <c:idx val="6"/>
          <c:order val="6"/>
          <c:tx>
            <c:strRef>
              <c:f>MeqKg!$A$196</c:f>
              <c:strCache>
                <c:ptCount val="1"/>
                <c:pt idx="0">
                  <c:v>46N/16E-14K01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MeqKg!$S$196:$Z$196</c:f>
              <c:numCache>
                <c:formatCode>0.00E+00</c:formatCode>
                <c:ptCount val="8"/>
                <c:pt idx="0">
                  <c:v>1.052720062838966E-2</c:v>
                </c:pt>
                <c:pt idx="1">
                  <c:v>1.8184197931997095</c:v>
                </c:pt>
                <c:pt idx="2">
                  <c:v>0.20611559545546343</c:v>
                </c:pt>
                <c:pt idx="3">
                  <c:v>0.10718415930950835</c:v>
                </c:pt>
                <c:pt idx="4">
                  <c:v>0.99800399201596812</c:v>
                </c:pt>
                <c:pt idx="5">
                  <c:v>0.6089665098867888</c:v>
                </c:pt>
                <c:pt idx="6">
                  <c:v>6.905671090558925E-2</c:v>
                </c:pt>
                <c:pt idx="7">
                  <c:v>0.51841184941370089</c:v>
                </c:pt>
              </c:numCache>
            </c:numRef>
          </c:val>
        </c:ser>
        <c:ser>
          <c:idx val="7"/>
          <c:order val="7"/>
          <c:tx>
            <c:strRef>
              <c:f>MeqKg!$A$197</c:f>
              <c:strCache>
                <c:ptCount val="1"/>
                <c:pt idx="0">
                  <c:v>46N/16E-14R01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MeqKg!$S$197:$Z$197</c:f>
              <c:numCache>
                <c:formatCode>0.00E+00</c:formatCode>
                <c:ptCount val="8"/>
                <c:pt idx="0">
                  <c:v>1.052720062838966E-2</c:v>
                </c:pt>
                <c:pt idx="1">
                  <c:v>1.9582982388304564</c:v>
                </c:pt>
                <c:pt idx="2">
                  <c:v>0.43721489945098296</c:v>
                </c:pt>
                <c:pt idx="3">
                  <c:v>0.36668265026937069</c:v>
                </c:pt>
                <c:pt idx="4">
                  <c:v>1.2974051896207586</c:v>
                </c:pt>
                <c:pt idx="5">
                  <c:v>0.73945933343395776</c:v>
                </c:pt>
                <c:pt idx="6">
                  <c:v>0.10997920625704953</c:v>
                </c:pt>
                <c:pt idx="7">
                  <c:v>0.64184324213124866</c:v>
                </c:pt>
              </c:numCache>
            </c:numRef>
          </c:val>
        </c:ser>
        <c:ser>
          <c:idx val="8"/>
          <c:order val="8"/>
          <c:tx>
            <c:strRef>
              <c:f>MeqKg!$A$198</c:f>
              <c:strCache>
                <c:ptCount val="1"/>
                <c:pt idx="0">
                  <c:v>46N/16E-16M01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MeqKg!$S$198:$Z$198</c:f>
              <c:numCache>
                <c:formatCode>0.00E+00</c:formatCode>
                <c:ptCount val="8"/>
                <c:pt idx="1">
                  <c:v>1.4787149966678956</c:v>
                </c:pt>
                <c:pt idx="2">
                  <c:v>0.19778769260877802</c:v>
                </c:pt>
                <c:pt idx="3">
                  <c:v>0.10436352353820551</c:v>
                </c:pt>
                <c:pt idx="4">
                  <c:v>0.79840319361277445</c:v>
                </c:pt>
                <c:pt idx="5">
                  <c:v>0.47847368633961973</c:v>
                </c:pt>
                <c:pt idx="6">
                  <c:v>5.3710775148791634E-2</c:v>
                </c:pt>
                <c:pt idx="7">
                  <c:v>0.44435301378317221</c:v>
                </c:pt>
              </c:numCache>
            </c:numRef>
          </c:val>
        </c:ser>
        <c:ser>
          <c:idx val="9"/>
          <c:order val="9"/>
          <c:tx>
            <c:strRef>
              <c:f>MeqKg!$A$199</c:f>
              <c:strCache>
                <c:ptCount val="1"/>
                <c:pt idx="0">
                  <c:v>46N/16E-21B06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MeqKg!$S$199:$Z$199</c:f>
              <c:numCache>
                <c:formatCode>0.00E+00</c:formatCode>
                <c:ptCount val="8"/>
                <c:pt idx="0">
                  <c:v>2.631800157097415E-2</c:v>
                </c:pt>
                <c:pt idx="1">
                  <c:v>1.6785413475689626</c:v>
                </c:pt>
                <c:pt idx="2">
                  <c:v>0.17072200835705048</c:v>
                </c:pt>
                <c:pt idx="3">
                  <c:v>0.12692860970862832</c:v>
                </c:pt>
                <c:pt idx="4">
                  <c:v>0.48403193612774448</c:v>
                </c:pt>
                <c:pt idx="5">
                  <c:v>1.0439425883773521</c:v>
                </c:pt>
                <c:pt idx="6">
                  <c:v>0.12788279797331342</c:v>
                </c:pt>
                <c:pt idx="7">
                  <c:v>0.29623534252211481</c:v>
                </c:pt>
              </c:numCache>
            </c:numRef>
          </c:val>
        </c:ser>
        <c:ser>
          <c:idx val="10"/>
          <c:order val="10"/>
          <c:tx>
            <c:strRef>
              <c:f>MeqKg!$A$200</c:f>
              <c:strCache>
                <c:ptCount val="1"/>
                <c:pt idx="0">
                  <c:v>46N/16E-23B01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MeqKg!$S$200:$Z$200</c:f>
              <c:numCache>
                <c:formatCode>0.00E+00</c:formatCode>
                <c:ptCount val="8"/>
                <c:pt idx="0">
                  <c:v>1.052720062838966E-2</c:v>
                </c:pt>
                <c:pt idx="1">
                  <c:v>1.9582982388304564</c:v>
                </c:pt>
                <c:pt idx="2">
                  <c:v>0.43721489945098296</c:v>
                </c:pt>
                <c:pt idx="3">
                  <c:v>0.36668265026937069</c:v>
                </c:pt>
                <c:pt idx="4">
                  <c:v>0.38922155688622756</c:v>
                </c:pt>
                <c:pt idx="5">
                  <c:v>0.73945933343395776</c:v>
                </c:pt>
                <c:pt idx="6">
                  <c:v>0.10997920625704953</c:v>
                </c:pt>
                <c:pt idx="7">
                  <c:v>0.64184324213124866</c:v>
                </c:pt>
              </c:numCache>
            </c:numRef>
          </c:val>
        </c:ser>
        <c:ser>
          <c:idx val="11"/>
          <c:order val="11"/>
          <c:tx>
            <c:strRef>
              <c:f>MeqKg!$A$201</c:f>
              <c:strCache>
                <c:ptCount val="1"/>
                <c:pt idx="0">
                  <c:v>46N/16E-29E01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MeqKg!$S$201:$Z$201</c:f>
              <c:numCache>
                <c:formatCode>0.00E+00</c:formatCode>
                <c:ptCount val="8"/>
                <c:pt idx="0">
                  <c:v>0.1052720062838966</c:v>
                </c:pt>
                <c:pt idx="1">
                  <c:v>5.3753288392387013</c:v>
                </c:pt>
                <c:pt idx="2">
                  <c:v>0.12075459127693816</c:v>
                </c:pt>
                <c:pt idx="3">
                  <c:v>0.56412715426057025</c:v>
                </c:pt>
                <c:pt idx="4">
                  <c:v>3.992015968063873E-2</c:v>
                </c:pt>
                <c:pt idx="5">
                  <c:v>5.6546890203773241</c:v>
                </c:pt>
                <c:pt idx="6">
                  <c:v>6.6499054946122974E-2</c:v>
                </c:pt>
                <c:pt idx="7">
                  <c:v>5.7601316601522318E-2</c:v>
                </c:pt>
              </c:numCache>
            </c:numRef>
          </c:val>
        </c:ser>
        <c:ser>
          <c:idx val="12"/>
          <c:order val="12"/>
          <c:tx>
            <c:strRef>
              <c:f>MeqKg!$A$202</c:f>
              <c:strCache>
                <c:ptCount val="1"/>
                <c:pt idx="0">
                  <c:v>46N/16E-08R03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MeqKg!$S$202:$Z$202</c:f>
              <c:numCache>
                <c:formatCode>0.00E+00</c:formatCode>
                <c:ptCount val="8"/>
                <c:pt idx="1">
                  <c:v>1.5586455370283223</c:v>
                </c:pt>
                <c:pt idx="2">
                  <c:v>0.143656324105323</c:v>
                </c:pt>
                <c:pt idx="3">
                  <c:v>2.8206357713028513E-2</c:v>
                </c:pt>
                <c:pt idx="4">
                  <c:v>0.79840319361277445</c:v>
                </c:pt>
                <c:pt idx="5">
                  <c:v>0.40017799221131833</c:v>
                </c:pt>
                <c:pt idx="6">
                  <c:v>4.3480151310926557E-2</c:v>
                </c:pt>
                <c:pt idx="7">
                  <c:v>0.90516354659535081</c:v>
                </c:pt>
              </c:numCache>
            </c:numRef>
          </c:val>
        </c:ser>
        <c:ser>
          <c:idx val="13"/>
          <c:order val="13"/>
          <c:tx>
            <c:strRef>
              <c:f>MeqKg!$A$203</c:f>
              <c:strCache>
                <c:ptCount val="1"/>
                <c:pt idx="0">
                  <c:v>46N/16E-16B01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MeqKg!$S$203:$Z$203</c:f>
              <c:numCache>
                <c:formatCode>0.00E+00</c:formatCode>
                <c:ptCount val="8"/>
                <c:pt idx="0">
                  <c:v>1.052720062838966E-2</c:v>
                </c:pt>
                <c:pt idx="1">
                  <c:v>2.1980898599117364</c:v>
                </c:pt>
                <c:pt idx="3">
                  <c:v>0.11282543085211405</c:v>
                </c:pt>
                <c:pt idx="4">
                  <c:v>0.84830339321357284</c:v>
                </c:pt>
                <c:pt idx="5">
                  <c:v>0.73945933343395776</c:v>
                </c:pt>
                <c:pt idx="6">
                  <c:v>0.15857466948690863</c:v>
                </c:pt>
                <c:pt idx="7">
                  <c:v>0.74058835630528697</c:v>
                </c:pt>
              </c:numCache>
            </c:numRef>
          </c:val>
        </c:ser>
        <c:ser>
          <c:idx val="14"/>
          <c:order val="14"/>
          <c:tx>
            <c:strRef>
              <c:f>MeqKg!$A$204</c:f>
              <c:strCache>
                <c:ptCount val="1"/>
                <c:pt idx="0">
                  <c:v>46N/16E-21B01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MeqKg!$S$204:$Z$204</c:f>
              <c:numCache>
                <c:formatCode>0.00E+00</c:formatCode>
                <c:ptCount val="8"/>
                <c:pt idx="0">
                  <c:v>4.2108802513558641E-2</c:v>
                </c:pt>
                <c:pt idx="1">
                  <c:v>1.9383156037403497</c:v>
                </c:pt>
                <c:pt idx="2">
                  <c:v>0.22901732828384824</c:v>
                </c:pt>
                <c:pt idx="3">
                  <c:v>0.12128733816602261</c:v>
                </c:pt>
                <c:pt idx="4">
                  <c:v>0.43413173652694609</c:v>
                </c:pt>
                <c:pt idx="5">
                  <c:v>1.4354210590188592</c:v>
                </c:pt>
                <c:pt idx="6">
                  <c:v>0.11509451817598207</c:v>
                </c:pt>
                <c:pt idx="7">
                  <c:v>0.32915038058012758</c:v>
                </c:pt>
              </c:numCache>
            </c:numRef>
          </c:val>
        </c:ser>
        <c:ser>
          <c:idx val="15"/>
          <c:order val="15"/>
          <c:tx>
            <c:strRef>
              <c:f>MeqKg!$A$205</c:f>
              <c:strCache>
                <c:ptCount val="1"/>
                <c:pt idx="0">
                  <c:v>46N/16E-24D01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MeqKg!$S$205:$Z$205</c:f>
              <c:numCache>
                <c:formatCode>0.00E+00</c:formatCode>
                <c:ptCount val="8"/>
                <c:pt idx="0">
                  <c:v>1.579080094258449E-2</c:v>
                </c:pt>
                <c:pt idx="1">
                  <c:v>1.8783676984700295</c:v>
                </c:pt>
                <c:pt idx="2">
                  <c:v>0.29147659963398864</c:v>
                </c:pt>
                <c:pt idx="3">
                  <c:v>0.26796039827377088</c:v>
                </c:pt>
                <c:pt idx="4">
                  <c:v>1.0479041916167664</c:v>
                </c:pt>
                <c:pt idx="5">
                  <c:v>0.69596172558490144</c:v>
                </c:pt>
                <c:pt idx="6">
                  <c:v>9.4633270500251929E-2</c:v>
                </c:pt>
                <c:pt idx="7">
                  <c:v>0.48549681135568817</c:v>
                </c:pt>
              </c:numCache>
            </c:numRef>
          </c:val>
        </c:ser>
        <c:ser>
          <c:idx val="16"/>
          <c:order val="16"/>
          <c:tx>
            <c:strRef>
              <c:f>MeqKg!$A$206</c:f>
              <c:strCache>
                <c:ptCount val="1"/>
                <c:pt idx="0">
                  <c:v>46N/16E-29E01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MeqKg!$S$206:$Z$206</c:f>
              <c:numCache>
                <c:formatCode>0.00E+00</c:formatCode>
                <c:ptCount val="8"/>
                <c:pt idx="0">
                  <c:v>8.4217605027117282E-2</c:v>
                </c:pt>
                <c:pt idx="1">
                  <c:v>4.7958324216256072</c:v>
                </c:pt>
                <c:pt idx="2">
                  <c:v>0.18945978976209263</c:v>
                </c:pt>
                <c:pt idx="3">
                  <c:v>0.47950808112148474</c:v>
                </c:pt>
                <c:pt idx="4">
                  <c:v>1.9960079840319365E-2</c:v>
                </c:pt>
                <c:pt idx="5">
                  <c:v>5.6546890203773241</c:v>
                </c:pt>
                <c:pt idx="6">
                  <c:v>4.8595463229859095E-2</c:v>
                </c:pt>
              </c:numCache>
            </c:numRef>
          </c:val>
        </c:ser>
        <c:ser>
          <c:idx val="17"/>
          <c:order val="17"/>
          <c:tx>
            <c:strRef>
              <c:f>MeqKg!$A$207</c:f>
              <c:strCache>
                <c:ptCount val="1"/>
                <c:pt idx="0">
                  <c:v>SVF 19 Domestic water supply well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MeqKg!$S$207:$Z$207</c:f>
              <c:numCache>
                <c:formatCode>0.00E+00</c:formatCode>
                <c:ptCount val="8"/>
                <c:pt idx="1">
                  <c:v>2.3272279110015601</c:v>
                </c:pt>
                <c:pt idx="2">
                  <c:v>6.6623222773483121E-2</c:v>
                </c:pt>
                <c:pt idx="3">
                  <c:v>2.8206357713028513E-2</c:v>
                </c:pt>
                <c:pt idx="4">
                  <c:v>0.82335329341317365</c:v>
                </c:pt>
                <c:pt idx="5">
                  <c:v>0.86995215698112682</c:v>
                </c:pt>
                <c:pt idx="6">
                  <c:v>3.8364839391994025E-2</c:v>
                </c:pt>
                <c:pt idx="7">
                  <c:v>0.68298703970376473</c:v>
                </c:pt>
              </c:numCache>
            </c:numRef>
          </c:val>
        </c:ser>
        <c:ser>
          <c:idx val="18"/>
          <c:order val="18"/>
          <c:tx>
            <c:strRef>
              <c:f>MeqKg!$A$208</c:f>
              <c:strCache>
                <c:ptCount val="1"/>
                <c:pt idx="0">
                  <c:v>46N/16E-23B01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MeqKg!$S$208:$Z$208</c:f>
              <c:numCache>
                <c:formatCode>0.00E+00</c:formatCode>
                <c:ptCount val="8"/>
                <c:pt idx="1">
                  <c:v>2.2380551300919502</c:v>
                </c:pt>
                <c:pt idx="2">
                  <c:v>0.83279028466853899</c:v>
                </c:pt>
                <c:pt idx="3">
                  <c:v>0.64874622739965582</c:v>
                </c:pt>
                <c:pt idx="4">
                  <c:v>1.7964071856287427</c:v>
                </c:pt>
                <c:pt idx="5">
                  <c:v>0.95694737267923946</c:v>
                </c:pt>
                <c:pt idx="6">
                  <c:v>0.10742155029758327</c:v>
                </c:pt>
                <c:pt idx="7">
                  <c:v>0.98745114174038262</c:v>
                </c:pt>
              </c:numCache>
            </c:numRef>
          </c:val>
        </c:ser>
        <c:ser>
          <c:idx val="19"/>
          <c:order val="19"/>
          <c:tx>
            <c:strRef>
              <c:f>MeqKg!$A$209</c:f>
              <c:strCache>
                <c:ptCount val="1"/>
                <c:pt idx="0">
                  <c:v>SVF 22 Artesian irrigation well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MeqKg!$S$209:$Z$209</c:f>
              <c:numCache>
                <c:formatCode>0.00E+00</c:formatCode>
                <c:ptCount val="8"/>
                <c:pt idx="1">
                  <c:v>2.540283987360858</c:v>
                </c:pt>
                <c:pt idx="2">
                  <c:v>0.91606931313539297</c:v>
                </c:pt>
                <c:pt idx="3">
                  <c:v>0.45694299495106189</c:v>
                </c:pt>
                <c:pt idx="4">
                  <c:v>0.5239520958083832</c:v>
                </c:pt>
                <c:pt idx="5">
                  <c:v>2.6751028827169652</c:v>
                </c:pt>
                <c:pt idx="6">
                  <c:v>0.17136294928423998</c:v>
                </c:pt>
                <c:pt idx="7">
                  <c:v>0.42789549475416583</c:v>
                </c:pt>
              </c:numCache>
            </c:numRef>
          </c:val>
        </c:ser>
        <c:ser>
          <c:idx val="20"/>
          <c:order val="20"/>
          <c:tx>
            <c:strRef>
              <c:f>MeqKg!$A$210</c:f>
              <c:strCache>
                <c:ptCount val="1"/>
                <c:pt idx="0">
                  <c:v>46N/16E-01N01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MeqKg!$S$210:$Z$210</c:f>
              <c:numCache>
                <c:formatCode>0.00E+00</c:formatCode>
                <c:ptCount val="8"/>
                <c:pt idx="0">
                  <c:v>2.631800157097415E-2</c:v>
                </c:pt>
                <c:pt idx="1">
                  <c:v>2.5377946564435505</c:v>
                </c:pt>
                <c:pt idx="3">
                  <c:v>0.81798437367782695</c:v>
                </c:pt>
                <c:pt idx="4">
                  <c:v>0.74850299401197606</c:v>
                </c:pt>
                <c:pt idx="5">
                  <c:v>3.0013349415848873</c:v>
                </c:pt>
                <c:pt idx="6">
                  <c:v>0.18926654100050386</c:v>
                </c:pt>
                <c:pt idx="7">
                  <c:v>0.41143797572515944</c:v>
                </c:pt>
              </c:numCache>
            </c:numRef>
          </c:val>
        </c:ser>
        <c:ser>
          <c:idx val="21"/>
          <c:order val="21"/>
          <c:tx>
            <c:strRef>
              <c:f>MeqKg!$A$211</c:f>
              <c:strCache>
                <c:ptCount val="1"/>
                <c:pt idx="0">
                  <c:v>46N/16E-03M01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MeqKg!$S$211:$Z$211</c:f>
              <c:numCache>
                <c:formatCode>0.00E+00</c:formatCode>
                <c:ptCount val="8"/>
                <c:pt idx="0">
                  <c:v>1.052720062838966E-2</c:v>
                </c:pt>
                <c:pt idx="1">
                  <c:v>1.7784545230194961</c:v>
                </c:pt>
                <c:pt idx="3">
                  <c:v>0.14103178856514256</c:v>
                </c:pt>
                <c:pt idx="4">
                  <c:v>0.79840319361277445</c:v>
                </c:pt>
                <c:pt idx="5">
                  <c:v>0.56546890203773248</c:v>
                </c:pt>
                <c:pt idx="6">
                  <c:v>0.12788279797331342</c:v>
                </c:pt>
                <c:pt idx="7">
                  <c:v>0.65830076116025515</c:v>
                </c:pt>
              </c:numCache>
            </c:numRef>
          </c:val>
        </c:ser>
        <c:ser>
          <c:idx val="22"/>
          <c:order val="22"/>
          <c:tx>
            <c:strRef>
              <c:f>MeqKg!$A$212</c:f>
              <c:strCache>
                <c:ptCount val="1"/>
                <c:pt idx="0">
                  <c:v>46N/16E-08R02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MeqKg!$S$212:$Z$212</c:f>
              <c:numCache>
                <c:formatCode>0.00E+00</c:formatCode>
                <c:ptCount val="8"/>
                <c:pt idx="1">
                  <c:v>1.9582982388304564</c:v>
                </c:pt>
                <c:pt idx="2">
                  <c:v>0.20819757116713475</c:v>
                </c:pt>
                <c:pt idx="3">
                  <c:v>0.13539051702253688</c:v>
                </c:pt>
                <c:pt idx="4">
                  <c:v>0.28942115768463073</c:v>
                </c:pt>
                <c:pt idx="5">
                  <c:v>1.78340192181131</c:v>
                </c:pt>
                <c:pt idx="6">
                  <c:v>8.951795858131939E-2</c:v>
                </c:pt>
                <c:pt idx="7">
                  <c:v>0.18926146883357334</c:v>
                </c:pt>
              </c:numCache>
            </c:numRef>
          </c:val>
        </c:ser>
        <c:ser>
          <c:idx val="23"/>
          <c:order val="23"/>
          <c:tx>
            <c:strRef>
              <c:f>MeqKg!$A$213</c:f>
              <c:strCache>
                <c:ptCount val="1"/>
                <c:pt idx="0">
                  <c:v>46N/16E-09N01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MeqKg!$S$213:$Z$213</c:f>
              <c:numCache>
                <c:formatCode>0.00E+00</c:formatCode>
                <c:ptCount val="8"/>
                <c:pt idx="0">
                  <c:v>4.2108802513558641E-2</c:v>
                </c:pt>
                <c:pt idx="1">
                  <c:v>1.8783676984700295</c:v>
                </c:pt>
                <c:pt idx="2">
                  <c:v>0.37475562810084256</c:v>
                </c:pt>
                <c:pt idx="3">
                  <c:v>0.21154768284771386</c:v>
                </c:pt>
                <c:pt idx="4">
                  <c:v>0.22455089820359284</c:v>
                </c:pt>
                <c:pt idx="5">
                  <c:v>1.652909098264141</c:v>
                </c:pt>
                <c:pt idx="6">
                  <c:v>0.19182419695997011</c:v>
                </c:pt>
                <c:pt idx="7">
                  <c:v>0.37852293766714668</c:v>
                </c:pt>
              </c:numCache>
            </c:numRef>
          </c:val>
        </c:ser>
        <c:ser>
          <c:idx val="24"/>
          <c:order val="24"/>
          <c:tx>
            <c:strRef>
              <c:f>MeqKg!$A$214</c:f>
              <c:strCache>
                <c:ptCount val="1"/>
                <c:pt idx="0">
                  <c:v>46N/16E-20B01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MeqKg!$S$214:$Z$214</c:f>
              <c:numCache>
                <c:formatCode>0.00E+00</c:formatCode>
                <c:ptCount val="8"/>
                <c:pt idx="1">
                  <c:v>2.1381419546414167</c:v>
                </c:pt>
                <c:pt idx="3">
                  <c:v>0.4513017234084562</c:v>
                </c:pt>
                <c:pt idx="4">
                  <c:v>0.44910179640718567</c:v>
                </c:pt>
                <c:pt idx="5">
                  <c:v>2.4793636473962115</c:v>
                </c:pt>
                <c:pt idx="6">
                  <c:v>0.15601701352744235</c:v>
                </c:pt>
                <c:pt idx="7">
                  <c:v>0.41143797572515944</c:v>
                </c:pt>
              </c:numCache>
            </c:numRef>
          </c:val>
        </c:ser>
        <c:ser>
          <c:idx val="25"/>
          <c:order val="25"/>
          <c:tx>
            <c:strRef>
              <c:f>MeqKg!$A$215</c:f>
              <c:strCache>
                <c:ptCount val="1"/>
                <c:pt idx="0">
                  <c:v>46N/16E-30K01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MeqKg!$S$215:$Z$215</c:f>
              <c:numCache>
                <c:formatCode>0.00E+00</c:formatCode>
                <c:ptCount val="8"/>
                <c:pt idx="0">
                  <c:v>5.2636003141948301E-3</c:v>
                </c:pt>
                <c:pt idx="1">
                  <c:v>2.2380551300919502</c:v>
                </c:pt>
                <c:pt idx="3">
                  <c:v>2.8206357713028513E-2</c:v>
                </c:pt>
                <c:pt idx="4">
                  <c:v>0.79840319361277445</c:v>
                </c:pt>
                <c:pt idx="5">
                  <c:v>0.78295694128301419</c:v>
                </c:pt>
                <c:pt idx="6">
                  <c:v>4.0922495351460295E-2</c:v>
                </c:pt>
                <c:pt idx="7">
                  <c:v>0.65830076116025515</c:v>
                </c:pt>
              </c:numCache>
            </c:numRef>
          </c:val>
        </c:ser>
        <c:ser>
          <c:idx val="26"/>
          <c:order val="26"/>
          <c:tx>
            <c:strRef>
              <c:f>MeqKg!$A$216</c:f>
              <c:strCache>
                <c:ptCount val="1"/>
                <c:pt idx="0">
                  <c:v>46N/16E-04K01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MeqKg!$S$216:$Z$216</c:f>
              <c:numCache>
                <c:formatCode>0.00E+00</c:formatCode>
                <c:ptCount val="8"/>
                <c:pt idx="0">
                  <c:v>5.2636003141948301E-3</c:v>
                </c:pt>
                <c:pt idx="1">
                  <c:v>1.1390102001360818</c:v>
                </c:pt>
                <c:pt idx="2">
                  <c:v>0.37475562810084256</c:v>
                </c:pt>
                <c:pt idx="3">
                  <c:v>2.8206357713028513E-2</c:v>
                </c:pt>
                <c:pt idx="4">
                  <c:v>0.69860279441117767</c:v>
                </c:pt>
                <c:pt idx="5">
                  <c:v>0.43497607849056341</c:v>
                </c:pt>
                <c:pt idx="6">
                  <c:v>0.10742155029758327</c:v>
                </c:pt>
                <c:pt idx="7">
                  <c:v>0.55955564698621685</c:v>
                </c:pt>
              </c:numCache>
            </c:numRef>
          </c:val>
        </c:ser>
        <c:ser>
          <c:idx val="27"/>
          <c:order val="27"/>
          <c:tx>
            <c:strRef>
              <c:f>MeqKg!$A$217</c:f>
              <c:strCache>
                <c:ptCount val="1"/>
                <c:pt idx="0">
                  <c:v>46N/16E-04K01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MeqKg!$S$217:$Z$217</c:f>
              <c:numCache>
                <c:formatCode>0.00E+00</c:formatCode>
                <c:ptCount val="8"/>
                <c:pt idx="0">
                  <c:v>1.052720062838966E-2</c:v>
                </c:pt>
                <c:pt idx="1">
                  <c:v>1.9982635090106697</c:v>
                </c:pt>
                <c:pt idx="2">
                  <c:v>8.3279028466853908E-2</c:v>
                </c:pt>
                <c:pt idx="3">
                  <c:v>7.8977801596479838E-2</c:v>
                </c:pt>
                <c:pt idx="4">
                  <c:v>0.79840319361277445</c:v>
                </c:pt>
                <c:pt idx="5">
                  <c:v>0.69596172558490144</c:v>
                </c:pt>
                <c:pt idx="6">
                  <c:v>0.14834404564904355</c:v>
                </c:pt>
                <c:pt idx="7">
                  <c:v>0.55955564698621685</c:v>
                </c:pt>
              </c:numCache>
            </c:numRef>
          </c:val>
        </c:ser>
        <c:ser>
          <c:idx val="28"/>
          <c:order val="28"/>
          <c:tx>
            <c:strRef>
              <c:f>MeqKg!$A$218</c:f>
              <c:strCache>
                <c:ptCount val="1"/>
                <c:pt idx="0">
                  <c:v>46N/16E-20B01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MeqKg!$S$218:$Z$218</c:f>
              <c:numCache>
                <c:formatCode>0.00E+00</c:formatCode>
                <c:ptCount val="8"/>
                <c:pt idx="1">
                  <c:v>2.1381419546414167</c:v>
                </c:pt>
                <c:pt idx="2">
                  <c:v>0.87442979890196593</c:v>
                </c:pt>
                <c:pt idx="3">
                  <c:v>0.50771443883451328</c:v>
                </c:pt>
                <c:pt idx="4">
                  <c:v>0.47904191616766467</c:v>
                </c:pt>
                <c:pt idx="5">
                  <c:v>2.4793636473962115</c:v>
                </c:pt>
                <c:pt idx="6">
                  <c:v>0.16368998140584118</c:v>
                </c:pt>
                <c:pt idx="7">
                  <c:v>0.40320921621065625</c:v>
                </c:pt>
              </c:numCache>
            </c:numRef>
          </c:val>
        </c:ser>
        <c:ser>
          <c:idx val="29"/>
          <c:order val="29"/>
          <c:tx>
            <c:strRef>
              <c:f>MeqKg!$A$219</c:f>
              <c:strCache>
                <c:ptCount val="1"/>
                <c:pt idx="0">
                  <c:v>46N/16E-32E01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MeqKg!$S$219:$Z$219</c:f>
              <c:numCache>
                <c:formatCode>0.00E+00</c:formatCode>
                <c:ptCount val="8"/>
                <c:pt idx="0">
                  <c:v>1.052720062838966E-2</c:v>
                </c:pt>
                <c:pt idx="1">
                  <c:v>2.5178120213534436</c:v>
                </c:pt>
                <c:pt idx="3">
                  <c:v>8.4619073139085538E-2</c:v>
                </c:pt>
                <c:pt idx="4">
                  <c:v>0.64870259481037928</c:v>
                </c:pt>
                <c:pt idx="5">
                  <c:v>1.4789186668679155</c:v>
                </c:pt>
                <c:pt idx="6">
                  <c:v>0.10230623837865073</c:v>
                </c:pt>
                <c:pt idx="7">
                  <c:v>0.49372557087019131</c:v>
                </c:pt>
              </c:numCache>
            </c:numRef>
          </c:val>
        </c:ser>
        <c:ser>
          <c:idx val="30"/>
          <c:order val="30"/>
          <c:tx>
            <c:strRef>
              <c:f>MeqKg!$A$220</c:f>
              <c:strCache>
                <c:ptCount val="1"/>
                <c:pt idx="0">
                  <c:v>46N/16E-02Q01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MeqKg!$S$220:$Z$220</c:f>
              <c:numCache>
                <c:formatCode>0.00E+00</c:formatCode>
                <c:ptCount val="8"/>
                <c:pt idx="0">
                  <c:v>2.105440125677932E-2</c:v>
                </c:pt>
                <c:pt idx="1">
                  <c:v>1.8384024282898159</c:v>
                </c:pt>
                <c:pt idx="3">
                  <c:v>0.62053986968662733</c:v>
                </c:pt>
                <c:pt idx="4">
                  <c:v>1.1976047904191618</c:v>
                </c:pt>
                <c:pt idx="5">
                  <c:v>1.5224162747169718</c:v>
                </c:pt>
                <c:pt idx="6">
                  <c:v>0.14067107777064475</c:v>
                </c:pt>
                <c:pt idx="7">
                  <c:v>0.65830076116025515</c:v>
                </c:pt>
              </c:numCache>
            </c:numRef>
          </c:val>
        </c:ser>
        <c:ser>
          <c:idx val="31"/>
          <c:order val="31"/>
          <c:tx>
            <c:strRef>
              <c:f>MeqKg!$A$221</c:f>
              <c:strCache>
                <c:ptCount val="1"/>
                <c:pt idx="0">
                  <c:v>46N/16E-03B01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MeqKg!$S$221:$Z$221</c:f>
              <c:numCache>
                <c:formatCode>0.00E+00</c:formatCode>
                <c:ptCount val="8"/>
              </c:numCache>
            </c:numRef>
          </c:val>
        </c:ser>
        <c:ser>
          <c:idx val="32"/>
          <c:order val="32"/>
          <c:tx>
            <c:strRef>
              <c:f>MeqKg!$A$222</c:f>
              <c:strCache>
                <c:ptCount val="1"/>
                <c:pt idx="0">
                  <c:v>46N/16E-03B01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MeqKg!$S$222:$Z$222</c:f>
              <c:numCache>
                <c:formatCode>0.00E+00</c:formatCode>
                <c:ptCount val="8"/>
                <c:pt idx="0">
                  <c:v>5.2636003141948301E-3</c:v>
                </c:pt>
                <c:pt idx="1">
                  <c:v>1.6385760773887492</c:v>
                </c:pt>
                <c:pt idx="3">
                  <c:v>2.8206357713028513E-2</c:v>
                </c:pt>
                <c:pt idx="4">
                  <c:v>1.3972055888223553</c:v>
                </c:pt>
                <c:pt idx="5">
                  <c:v>0.43497607849056341</c:v>
                </c:pt>
                <c:pt idx="6">
                  <c:v>1.7903591716263878E-2</c:v>
                </c:pt>
                <c:pt idx="7">
                  <c:v>0.65830076116025515</c:v>
                </c:pt>
              </c:numCache>
            </c:numRef>
          </c:val>
        </c:ser>
        <c:ser>
          <c:idx val="33"/>
          <c:order val="33"/>
          <c:tx>
            <c:strRef>
              <c:f>MeqKg!$A$223</c:f>
              <c:strCache>
                <c:ptCount val="1"/>
                <c:pt idx="0">
                  <c:v>46N/16E-25R02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MeqKg!$S$223:$Z$223</c:f>
              <c:numCache>
                <c:formatCode>0.00E+00</c:formatCode>
                <c:ptCount val="8"/>
                <c:pt idx="0">
                  <c:v>2.105440125677932E-2</c:v>
                </c:pt>
                <c:pt idx="1">
                  <c:v>2.9174647231555779</c:v>
                </c:pt>
                <c:pt idx="2">
                  <c:v>0.79115077043511206</c:v>
                </c:pt>
                <c:pt idx="3">
                  <c:v>0.95901616224296948</c:v>
                </c:pt>
                <c:pt idx="4">
                  <c:v>1.097804391217565</c:v>
                </c:pt>
                <c:pt idx="5">
                  <c:v>2.3923684316980989</c:v>
                </c:pt>
                <c:pt idx="6">
                  <c:v>0.2813421555412895</c:v>
                </c:pt>
                <c:pt idx="7">
                  <c:v>0.72413083727628069</c:v>
                </c:pt>
              </c:numCache>
            </c:numRef>
          </c:val>
        </c:ser>
        <c:ser>
          <c:idx val="34"/>
          <c:order val="34"/>
          <c:tx>
            <c:strRef>
              <c:f>MeqKg!$A$224</c:f>
              <c:strCache>
                <c:ptCount val="1"/>
                <c:pt idx="0">
                  <c:v>46N/16E-12F01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MeqKg!$S$224:$Z$224</c:f>
              <c:numCache>
                <c:formatCode>0.00E+00</c:formatCode>
                <c:ptCount val="8"/>
                <c:pt idx="0">
                  <c:v>3.1581601885168981E-2</c:v>
                </c:pt>
                <c:pt idx="1">
                  <c:v>2.777586277524831</c:v>
                </c:pt>
                <c:pt idx="3">
                  <c:v>0.81798437367782695</c:v>
                </c:pt>
                <c:pt idx="4">
                  <c:v>0.5988023952095809</c:v>
                </c:pt>
                <c:pt idx="5">
                  <c:v>3.305818196528282</c:v>
                </c:pt>
                <c:pt idx="6">
                  <c:v>0.2813421555412895</c:v>
                </c:pt>
                <c:pt idx="7">
                  <c:v>0.32915038058012758</c:v>
                </c:pt>
              </c:numCache>
            </c:numRef>
          </c:val>
        </c:ser>
        <c:ser>
          <c:idx val="35"/>
          <c:order val="35"/>
          <c:tx>
            <c:strRef>
              <c:f>MeqKg!$A$225</c:f>
              <c:strCache>
                <c:ptCount val="1"/>
                <c:pt idx="0">
                  <c:v>46N/16E-25R02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MeqKg!$S$225:$Z$225</c:f>
              <c:numCache>
                <c:formatCode>0.00E+00</c:formatCode>
                <c:ptCount val="8"/>
                <c:pt idx="0">
                  <c:v>2.631800157097415E-2</c:v>
                </c:pt>
                <c:pt idx="1">
                  <c:v>2.8175515477050443</c:v>
                </c:pt>
                <c:pt idx="2">
                  <c:v>7.4951125620168521E-2</c:v>
                </c:pt>
                <c:pt idx="3">
                  <c:v>0.81798437367782695</c:v>
                </c:pt>
                <c:pt idx="4">
                  <c:v>1.097804391217565</c:v>
                </c:pt>
                <c:pt idx="5">
                  <c:v>2.6098564709433805</c:v>
                </c:pt>
                <c:pt idx="6">
                  <c:v>0.21995841251409906</c:v>
                </c:pt>
                <c:pt idx="7">
                  <c:v>0.68298703970376473</c:v>
                </c:pt>
              </c:numCache>
            </c:numRef>
          </c:val>
        </c:ser>
        <c:ser>
          <c:idx val="36"/>
          <c:order val="36"/>
          <c:tx>
            <c:strRef>
              <c:f>MeqKg!$A$226</c:f>
              <c:strCache>
                <c:ptCount val="1"/>
                <c:pt idx="0">
                  <c:v>SVF 25 Domestic water supply well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MeqKg!$S$226:$Z$226</c:f>
              <c:numCache>
                <c:formatCode>0.00E+00</c:formatCode>
                <c:ptCount val="8"/>
                <c:pt idx="1">
                  <c:v>3.6383422270587769</c:v>
                </c:pt>
                <c:pt idx="2">
                  <c:v>0.39557538521755603</c:v>
                </c:pt>
                <c:pt idx="3">
                  <c:v>0.45412235917975913</c:v>
                </c:pt>
                <c:pt idx="4">
                  <c:v>0.13972055888223553</c:v>
                </c:pt>
                <c:pt idx="5">
                  <c:v>4.2192679613584652</c:v>
                </c:pt>
                <c:pt idx="6">
                  <c:v>6.5987523754229727E-2</c:v>
                </c:pt>
                <c:pt idx="7">
                  <c:v>1.3988891174655422E-2</c:v>
                </c:pt>
              </c:numCache>
            </c:numRef>
          </c:val>
        </c:ser>
        <c:ser>
          <c:idx val="37"/>
          <c:order val="37"/>
          <c:tx>
            <c:strRef>
              <c:f>MeqKg!$A$227</c:f>
              <c:strCache>
                <c:ptCount val="1"/>
                <c:pt idx="0">
                  <c:v>46N/16E-13C01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MeqKg!$S$227:$Z$227</c:f>
              <c:numCache>
                <c:formatCode>0.00E+00</c:formatCode>
                <c:ptCount val="8"/>
                <c:pt idx="0">
                  <c:v>1.052720062838966E-2</c:v>
                </c:pt>
                <c:pt idx="1">
                  <c:v>4.2962665443729406</c:v>
                </c:pt>
                <c:pt idx="2">
                  <c:v>0.56213344215126382</c:v>
                </c:pt>
                <c:pt idx="3">
                  <c:v>0.33847629255634215</c:v>
                </c:pt>
                <c:pt idx="4">
                  <c:v>1.8962075848303395</c:v>
                </c:pt>
                <c:pt idx="5">
                  <c:v>2.0008899610565916</c:v>
                </c:pt>
                <c:pt idx="6">
                  <c:v>0.19949716483836891</c:v>
                </c:pt>
                <c:pt idx="7">
                  <c:v>1.1520263320304465</c:v>
                </c:pt>
              </c:numCache>
            </c:numRef>
          </c:val>
        </c:ser>
        <c:ser>
          <c:idx val="38"/>
          <c:order val="38"/>
          <c:tx>
            <c:strRef>
              <c:f>MeqKg!$A$228</c:f>
              <c:strCache>
                <c:ptCount val="1"/>
                <c:pt idx="0">
                  <c:v>46N/16E-14R01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MeqKg!$S$228:$Z$228</c:f>
              <c:numCache>
                <c:formatCode>0.00E+00</c:formatCode>
                <c:ptCount val="8"/>
                <c:pt idx="1">
                  <c:v>1.9383156037403497</c:v>
                </c:pt>
                <c:pt idx="2">
                  <c:v>0.33311611386741563</c:v>
                </c:pt>
                <c:pt idx="3">
                  <c:v>0.25949849095986233</c:v>
                </c:pt>
                <c:pt idx="4">
                  <c:v>1.097804391217565</c:v>
                </c:pt>
                <c:pt idx="5">
                  <c:v>0.78295694128301419</c:v>
                </c:pt>
                <c:pt idx="6">
                  <c:v>9.4633270500251929E-2</c:v>
                </c:pt>
                <c:pt idx="7">
                  <c:v>0.54309812795721046</c:v>
                </c:pt>
              </c:numCache>
            </c:numRef>
          </c:val>
        </c:ser>
        <c:ser>
          <c:idx val="39"/>
          <c:order val="39"/>
          <c:tx>
            <c:strRef>
              <c:f>MeqKg!$A$229</c:f>
              <c:strCache>
                <c:ptCount val="1"/>
                <c:pt idx="0">
                  <c:v>46N/16E-17A01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MeqKg!$S$229:$Z$229</c:f>
              <c:numCache>
                <c:formatCode>0.00E+00</c:formatCode>
                <c:ptCount val="8"/>
                <c:pt idx="0">
                  <c:v>4.2108802513558641E-2</c:v>
                </c:pt>
                <c:pt idx="1">
                  <c:v>2.0382287791908831</c:v>
                </c:pt>
                <c:pt idx="2">
                  <c:v>0.29147659963398864</c:v>
                </c:pt>
                <c:pt idx="3">
                  <c:v>0.2256508617042281</c:v>
                </c:pt>
                <c:pt idx="4">
                  <c:v>0.32934131736526945</c:v>
                </c:pt>
                <c:pt idx="5">
                  <c:v>1.8703971375094226</c:v>
                </c:pt>
                <c:pt idx="6">
                  <c:v>0.14067107777064475</c:v>
                </c:pt>
                <c:pt idx="7">
                  <c:v>0.32092162106562433</c:v>
                </c:pt>
              </c:numCache>
            </c:numRef>
          </c:val>
        </c:ser>
        <c:ser>
          <c:idx val="40"/>
          <c:order val="40"/>
          <c:tx>
            <c:strRef>
              <c:f>MeqKg!$A$230</c:f>
              <c:strCache>
                <c:ptCount val="1"/>
                <c:pt idx="0">
                  <c:v>LCGC11 (Cockrel House Well)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MeqKg!$S$230:$Z$230</c:f>
              <c:numCache>
                <c:formatCode>0.00E+00</c:formatCode>
                <c:ptCount val="8"/>
                <c:pt idx="0">
                  <c:v>3.6845202199363813E-3</c:v>
                </c:pt>
                <c:pt idx="1">
                  <c:v>1.6061150371700907</c:v>
                </c:pt>
                <c:pt idx="2">
                  <c:v>0.11971360342110249</c:v>
                </c:pt>
                <c:pt idx="3">
                  <c:v>1.5372464953600541E-2</c:v>
                </c:pt>
                <c:pt idx="4">
                  <c:v>0.68862275449101806</c:v>
                </c:pt>
                <c:pt idx="5">
                  <c:v>0.27838469023396062</c:v>
                </c:pt>
                <c:pt idx="6">
                  <c:v>2.0461247675730147E-2</c:v>
                </c:pt>
                <c:pt idx="7">
                  <c:v>0.65254062950010283</c:v>
                </c:pt>
              </c:numCache>
            </c:numRef>
          </c:val>
        </c:ser>
        <c:ser>
          <c:idx val="41"/>
          <c:order val="41"/>
          <c:tx>
            <c:strRef>
              <c:f>MeqKg!$A$231</c:f>
              <c:strCache>
                <c:ptCount val="1"/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MeqKg!$S$231:$Z$231</c:f>
              <c:numCache>
                <c:formatCode>0.00E+00</c:formatCode>
                <c:ptCount val="8"/>
              </c:numCache>
            </c:numRef>
          </c:val>
        </c:ser>
        <c:marker val="1"/>
        <c:axId val="94630656"/>
        <c:axId val="94632192"/>
      </c:lineChart>
      <c:catAx>
        <c:axId val="94630656"/>
        <c:scaling>
          <c:orientation val="minMax"/>
        </c:scaling>
        <c:axPos val="b"/>
        <c:majorGridlines/>
        <c:numFmt formatCode="@" sourceLinked="1"/>
        <c:majorTickMark val="none"/>
        <c:minorTickMark val="in"/>
        <c:tickLblPos val="nextTo"/>
        <c:crossAx val="94632192"/>
        <c:crossesAt val="1.0000000000000043E-10"/>
        <c:auto val="1"/>
        <c:lblAlgn val="ctr"/>
        <c:lblOffset val="100"/>
      </c:catAx>
      <c:valAx>
        <c:axId val="94632192"/>
        <c:scaling>
          <c:logBase val="10"/>
          <c:orientation val="minMax"/>
          <c:max val="30"/>
          <c:min val="1.0000000000000005E-2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meq/kg</a:t>
                </a:r>
              </a:p>
            </c:rich>
          </c:tx>
          <c:layout>
            <c:manualLayout>
              <c:xMode val="edge"/>
              <c:yMode val="edge"/>
              <c:x val="1.1571407520357801E-2"/>
              <c:y val="0.49996550597832545"/>
            </c:manualLayout>
          </c:layout>
        </c:title>
        <c:numFmt formatCode="@" sourceLinked="0"/>
        <c:majorTickMark val="in"/>
        <c:minorTickMark val="in"/>
        <c:tickLblPos val="nextTo"/>
        <c:crossAx val="946306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0593541043333889"/>
          <c:y val="0"/>
          <c:w val="0.49406458956666277"/>
          <c:h val="1"/>
        </c:manualLayout>
      </c:layout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1400">
          <a:latin typeface="Times New Roman"/>
          <a:cs typeface="Times New Roman"/>
        </a:defRPr>
      </a:pPr>
      <a:endParaRPr lang="en-US"/>
    </a:p>
  </c:txPr>
  <c:printSettings>
    <c:headerFooter/>
    <c:pageMargins b="1" l="0.75000000000000089" r="0.75000000000000089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title>
      <c:tx>
        <c:rich>
          <a:bodyPr/>
          <a:lstStyle/>
          <a:p>
            <a:pPr>
              <a:defRPr/>
            </a:pPr>
            <a:r>
              <a:rPr lang="en-US"/>
              <a:t>Suprise Valley Hot Springs</a:t>
            </a:r>
          </a:p>
        </c:rich>
      </c:tx>
      <c:layout>
        <c:manualLayout>
          <c:xMode val="edge"/>
          <c:yMode val="edge"/>
          <c:x val="0.23107084973882988"/>
          <c:y val="2.521005067154021E-2"/>
        </c:manualLayout>
      </c:layout>
    </c:title>
    <c:plotArea>
      <c:layout>
        <c:manualLayout>
          <c:layoutTarget val="inner"/>
          <c:xMode val="edge"/>
          <c:yMode val="edge"/>
          <c:x val="0.10515012672008513"/>
          <c:y val="0.12773092340247025"/>
          <c:w val="0.55097634020444597"/>
          <c:h val="0.773873014078724"/>
        </c:manualLayout>
      </c:layout>
      <c:scatterChart>
        <c:scatterStyle val="lineMarker"/>
        <c:ser>
          <c:idx val="0"/>
          <c:order val="0"/>
          <c:tx>
            <c:strRef>
              <c:f>'Fluid (original units) sorted'!$A$176</c:f>
              <c:strCache>
                <c:ptCount val="1"/>
                <c:pt idx="0">
                  <c:v>Fort Bidwell Hot Springs</c:v>
                </c:pt>
              </c:strCache>
            </c:strRef>
          </c:tx>
          <c:spPr>
            <a:ln w="28575">
              <a:noFill/>
            </a:ln>
          </c:spPr>
          <c:xVal>
            <c:numRef>
              <c:f>'Fluid (original units) sorted'!$T$177:$T$188</c:f>
              <c:numCache>
                <c:formatCode>General</c:formatCode>
                <c:ptCount val="12"/>
                <c:pt idx="0">
                  <c:v>108</c:v>
                </c:pt>
                <c:pt idx="1">
                  <c:v>94.5</c:v>
                </c:pt>
                <c:pt idx="2">
                  <c:v>110</c:v>
                </c:pt>
                <c:pt idx="3">
                  <c:v>66</c:v>
                </c:pt>
                <c:pt idx="4">
                  <c:v>326</c:v>
                </c:pt>
                <c:pt idx="5">
                  <c:v>94</c:v>
                </c:pt>
                <c:pt idx="6">
                  <c:v>78</c:v>
                </c:pt>
                <c:pt idx="7">
                  <c:v>78</c:v>
                </c:pt>
                <c:pt idx="8">
                  <c:v>80</c:v>
                </c:pt>
                <c:pt idx="9">
                  <c:v>110</c:v>
                </c:pt>
                <c:pt idx="10">
                  <c:v>62</c:v>
                </c:pt>
                <c:pt idx="11">
                  <c:v>62</c:v>
                </c:pt>
              </c:numCache>
            </c:numRef>
          </c:xVal>
          <c:yVal>
            <c:numRef>
              <c:f>'Fluid (original units) sorted'!$AE$177:$AE$188</c:f>
              <c:numCache>
                <c:formatCode>General</c:formatCode>
                <c:ptCount val="12"/>
                <c:pt idx="0">
                  <c:v>36</c:v>
                </c:pt>
                <c:pt idx="1">
                  <c:v>25.5</c:v>
                </c:pt>
                <c:pt idx="2">
                  <c:v>33.1</c:v>
                </c:pt>
                <c:pt idx="3">
                  <c:v>17</c:v>
                </c:pt>
                <c:pt idx="4">
                  <c:v>203</c:v>
                </c:pt>
                <c:pt idx="5">
                  <c:v>35</c:v>
                </c:pt>
                <c:pt idx="6" formatCode="0.0">
                  <c:v>21</c:v>
                </c:pt>
                <c:pt idx="7">
                  <c:v>24</c:v>
                </c:pt>
                <c:pt idx="8">
                  <c:v>25.4</c:v>
                </c:pt>
                <c:pt idx="9">
                  <c:v>31</c:v>
                </c:pt>
                <c:pt idx="10">
                  <c:v>18</c:v>
                </c:pt>
                <c:pt idx="11" formatCode="0.0">
                  <c:v>18</c:v>
                </c:pt>
              </c:numCache>
            </c:numRef>
          </c:yVal>
        </c:ser>
        <c:ser>
          <c:idx val="1"/>
          <c:order val="1"/>
          <c:tx>
            <c:strRef>
              <c:f>'Fluid (original units) sorted'!$A$126</c:f>
              <c:strCache>
                <c:ptCount val="1"/>
                <c:pt idx="0">
                  <c:v>Eagleville Hot Springs</c:v>
                </c:pt>
              </c:strCache>
            </c:strRef>
          </c:tx>
          <c:spPr>
            <a:ln w="28575">
              <a:noFill/>
            </a:ln>
          </c:spPr>
          <c:xVal>
            <c:numRef>
              <c:f>'Fluid (original units) sorted'!$T$127:$T$144</c:f>
              <c:numCache>
                <c:formatCode>General</c:formatCode>
                <c:ptCount val="18"/>
                <c:pt idx="1">
                  <c:v>100</c:v>
                </c:pt>
                <c:pt idx="2">
                  <c:v>97</c:v>
                </c:pt>
                <c:pt idx="3" formatCode="0">
                  <c:v>98</c:v>
                </c:pt>
                <c:pt idx="4">
                  <c:v>88</c:v>
                </c:pt>
                <c:pt idx="5">
                  <c:v>90</c:v>
                </c:pt>
                <c:pt idx="6">
                  <c:v>95</c:v>
                </c:pt>
                <c:pt idx="7">
                  <c:v>96</c:v>
                </c:pt>
                <c:pt idx="8">
                  <c:v>34</c:v>
                </c:pt>
                <c:pt idx="9">
                  <c:v>58</c:v>
                </c:pt>
                <c:pt idx="10">
                  <c:v>59</c:v>
                </c:pt>
                <c:pt idx="11" formatCode="0">
                  <c:v>61.5</c:v>
                </c:pt>
                <c:pt idx="12" formatCode="0">
                  <c:v>62</c:v>
                </c:pt>
                <c:pt idx="13">
                  <c:v>64</c:v>
                </c:pt>
                <c:pt idx="15">
                  <c:v>50</c:v>
                </c:pt>
                <c:pt idx="16">
                  <c:v>41</c:v>
                </c:pt>
                <c:pt idx="17">
                  <c:v>62</c:v>
                </c:pt>
              </c:numCache>
            </c:numRef>
          </c:xVal>
          <c:yVal>
            <c:numRef>
              <c:f>'Fluid (original units) sorted'!$AE$127:$AE$144</c:f>
              <c:numCache>
                <c:formatCode>General</c:formatCode>
                <c:ptCount val="18"/>
                <c:pt idx="0" formatCode="0">
                  <c:v>27</c:v>
                </c:pt>
                <c:pt idx="1">
                  <c:v>25</c:v>
                </c:pt>
                <c:pt idx="2" formatCode="0.0">
                  <c:v>30</c:v>
                </c:pt>
                <c:pt idx="3" formatCode="0.0">
                  <c:v>25.5</c:v>
                </c:pt>
                <c:pt idx="4" formatCode="0.0">
                  <c:v>26</c:v>
                </c:pt>
                <c:pt idx="5" formatCode="0.0">
                  <c:v>25</c:v>
                </c:pt>
                <c:pt idx="6" formatCode="0.0">
                  <c:v>28</c:v>
                </c:pt>
                <c:pt idx="7" formatCode="0.0">
                  <c:v>28</c:v>
                </c:pt>
                <c:pt idx="8" formatCode="0.0">
                  <c:v>55</c:v>
                </c:pt>
                <c:pt idx="9" formatCode="0.0">
                  <c:v>15</c:v>
                </c:pt>
                <c:pt idx="10" formatCode="0.0">
                  <c:v>16</c:v>
                </c:pt>
                <c:pt idx="11" formatCode="0.0">
                  <c:v>14.1</c:v>
                </c:pt>
                <c:pt idx="12" formatCode="0">
                  <c:v>21</c:v>
                </c:pt>
                <c:pt idx="13" formatCode="0.0">
                  <c:v>19</c:v>
                </c:pt>
                <c:pt idx="15" formatCode="0.0">
                  <c:v>15</c:v>
                </c:pt>
                <c:pt idx="16" formatCode="0.0">
                  <c:v>12</c:v>
                </c:pt>
                <c:pt idx="17" formatCode="0.0">
                  <c:v>21</c:v>
                </c:pt>
              </c:numCache>
            </c:numRef>
          </c:yVal>
        </c:ser>
        <c:ser>
          <c:idx val="2"/>
          <c:order val="2"/>
          <c:tx>
            <c:strRef>
              <c:f>'Fluid (original units) sorted'!$A$233</c:f>
              <c:strCache>
                <c:ptCount val="1"/>
                <c:pt idx="0">
                  <c:v>Lake City Hot Springs</c:v>
                </c:pt>
              </c:strCache>
            </c:strRef>
          </c:tx>
          <c:spPr>
            <a:ln w="28575">
              <a:noFill/>
            </a:ln>
          </c:spPr>
          <c:xVal>
            <c:numRef>
              <c:f>'Fluid (original units) sorted'!$T$234:$T$269</c:f>
              <c:numCache>
                <c:formatCode>General</c:formatCode>
                <c:ptCount val="36"/>
                <c:pt idx="7">
                  <c:v>290</c:v>
                </c:pt>
                <c:pt idx="9">
                  <c:v>335</c:v>
                </c:pt>
                <c:pt idx="11">
                  <c:v>320</c:v>
                </c:pt>
                <c:pt idx="12">
                  <c:v>322</c:v>
                </c:pt>
                <c:pt idx="14" formatCode="0">
                  <c:v>300</c:v>
                </c:pt>
                <c:pt idx="15">
                  <c:v>338</c:v>
                </c:pt>
                <c:pt idx="16" formatCode="0">
                  <c:v>374</c:v>
                </c:pt>
                <c:pt idx="23">
                  <c:v>310</c:v>
                </c:pt>
                <c:pt idx="24">
                  <c:v>334</c:v>
                </c:pt>
                <c:pt idx="25">
                  <c:v>344</c:v>
                </c:pt>
                <c:pt idx="27">
                  <c:v>308</c:v>
                </c:pt>
                <c:pt idx="28">
                  <c:v>343</c:v>
                </c:pt>
                <c:pt idx="29">
                  <c:v>255</c:v>
                </c:pt>
                <c:pt idx="30">
                  <c:v>313</c:v>
                </c:pt>
              </c:numCache>
            </c:numRef>
          </c:xVal>
          <c:yVal>
            <c:numRef>
              <c:f>'Fluid (original units) sorted'!$AE$234:$AE$269</c:f>
              <c:numCache>
                <c:formatCode>0.0</c:formatCode>
                <c:ptCount val="36"/>
                <c:pt idx="7">
                  <c:v>176</c:v>
                </c:pt>
                <c:pt idx="9" formatCode="General">
                  <c:v>222</c:v>
                </c:pt>
                <c:pt idx="11" formatCode="General">
                  <c:v>220</c:v>
                </c:pt>
                <c:pt idx="12" formatCode="General">
                  <c:v>209</c:v>
                </c:pt>
                <c:pt idx="14" formatCode="0">
                  <c:v>223</c:v>
                </c:pt>
                <c:pt idx="15" formatCode="General">
                  <c:v>204</c:v>
                </c:pt>
                <c:pt idx="23" formatCode="General">
                  <c:v>203</c:v>
                </c:pt>
                <c:pt idx="24" formatCode="General">
                  <c:v>210</c:v>
                </c:pt>
                <c:pt idx="25" formatCode="General">
                  <c:v>219</c:v>
                </c:pt>
                <c:pt idx="27" formatCode="General">
                  <c:v>191</c:v>
                </c:pt>
                <c:pt idx="28" formatCode="General">
                  <c:v>223</c:v>
                </c:pt>
                <c:pt idx="29" formatCode="General">
                  <c:v>148</c:v>
                </c:pt>
                <c:pt idx="30" formatCode="General">
                  <c:v>206</c:v>
                </c:pt>
              </c:numCache>
            </c:numRef>
          </c:yVal>
        </c:ser>
        <c:ser>
          <c:idx val="3"/>
          <c:order val="3"/>
          <c:tx>
            <c:strRef>
              <c:f>'Fluid (original units) sorted'!$A$368</c:f>
              <c:strCache>
                <c:ptCount val="1"/>
                <c:pt idx="0">
                  <c:v>East Side Hot Springs</c:v>
                </c:pt>
              </c:strCache>
            </c:strRef>
          </c:tx>
          <c:spPr>
            <a:ln w="28575">
              <a:noFill/>
            </a:ln>
          </c:spPr>
          <c:xVal>
            <c:numRef>
              <c:f>'Fluid (original units) sorted'!$T$369:$T$410</c:f>
              <c:numCache>
                <c:formatCode>General</c:formatCode>
                <c:ptCount val="42"/>
                <c:pt idx="1">
                  <c:v>317</c:v>
                </c:pt>
                <c:pt idx="2" formatCode="0">
                  <c:v>343</c:v>
                </c:pt>
                <c:pt idx="5">
                  <c:v>330</c:v>
                </c:pt>
                <c:pt idx="9">
                  <c:v>370</c:v>
                </c:pt>
                <c:pt idx="10">
                  <c:v>370</c:v>
                </c:pt>
                <c:pt idx="12">
                  <c:v>374</c:v>
                </c:pt>
                <c:pt idx="13" formatCode="0">
                  <c:v>403</c:v>
                </c:pt>
                <c:pt idx="15">
                  <c:v>323</c:v>
                </c:pt>
                <c:pt idx="18">
                  <c:v>305</c:v>
                </c:pt>
                <c:pt idx="19">
                  <c:v>300</c:v>
                </c:pt>
                <c:pt idx="21" formatCode="0">
                  <c:v>342</c:v>
                </c:pt>
                <c:pt idx="22">
                  <c:v>313</c:v>
                </c:pt>
                <c:pt idx="24" formatCode="0">
                  <c:v>277</c:v>
                </c:pt>
                <c:pt idx="26" formatCode="0">
                  <c:v>285</c:v>
                </c:pt>
                <c:pt idx="28">
                  <c:v>260</c:v>
                </c:pt>
                <c:pt idx="31" formatCode="0">
                  <c:v>297</c:v>
                </c:pt>
                <c:pt idx="32" formatCode="0">
                  <c:v>285</c:v>
                </c:pt>
                <c:pt idx="33">
                  <c:v>280</c:v>
                </c:pt>
                <c:pt idx="35" formatCode="0">
                  <c:v>276</c:v>
                </c:pt>
                <c:pt idx="36">
                  <c:v>266</c:v>
                </c:pt>
                <c:pt idx="38">
                  <c:v>267</c:v>
                </c:pt>
                <c:pt idx="39">
                  <c:v>270</c:v>
                </c:pt>
                <c:pt idx="40">
                  <c:v>270</c:v>
                </c:pt>
                <c:pt idx="41">
                  <c:v>284</c:v>
                </c:pt>
              </c:numCache>
            </c:numRef>
          </c:xVal>
          <c:yVal>
            <c:numRef>
              <c:f>'Fluid (original units) sorted'!$AE$369:$AE$410</c:f>
              <c:numCache>
                <c:formatCode>0.0</c:formatCode>
                <c:ptCount val="42"/>
                <c:pt idx="0">
                  <c:v>216</c:v>
                </c:pt>
                <c:pt idx="1">
                  <c:v>212</c:v>
                </c:pt>
                <c:pt idx="2" formatCode="0">
                  <c:v>213</c:v>
                </c:pt>
                <c:pt idx="5" formatCode="General">
                  <c:v>220</c:v>
                </c:pt>
                <c:pt idx="9">
                  <c:v>225</c:v>
                </c:pt>
                <c:pt idx="10">
                  <c:v>225</c:v>
                </c:pt>
                <c:pt idx="12">
                  <c:v>218</c:v>
                </c:pt>
                <c:pt idx="13" formatCode="0">
                  <c:v>218</c:v>
                </c:pt>
                <c:pt idx="15" formatCode="General">
                  <c:v>217</c:v>
                </c:pt>
                <c:pt idx="16">
                  <c:v>220</c:v>
                </c:pt>
                <c:pt idx="18">
                  <c:v>220</c:v>
                </c:pt>
                <c:pt idx="19" formatCode="General">
                  <c:v>220</c:v>
                </c:pt>
                <c:pt idx="21" formatCode="0">
                  <c:v>213</c:v>
                </c:pt>
                <c:pt idx="22">
                  <c:v>218</c:v>
                </c:pt>
                <c:pt idx="24" formatCode="0">
                  <c:v>192</c:v>
                </c:pt>
                <c:pt idx="26" formatCode="0">
                  <c:v>188</c:v>
                </c:pt>
                <c:pt idx="28" formatCode="General">
                  <c:v>175</c:v>
                </c:pt>
                <c:pt idx="31" formatCode="0">
                  <c:v>198</c:v>
                </c:pt>
                <c:pt idx="32" formatCode="0">
                  <c:v>186</c:v>
                </c:pt>
                <c:pt idx="33" formatCode="General">
                  <c:v>200</c:v>
                </c:pt>
                <c:pt idx="35" formatCode="0">
                  <c:v>208</c:v>
                </c:pt>
                <c:pt idx="36">
                  <c:v>183</c:v>
                </c:pt>
                <c:pt idx="37">
                  <c:v>187</c:v>
                </c:pt>
                <c:pt idx="38">
                  <c:v>188</c:v>
                </c:pt>
                <c:pt idx="39">
                  <c:v>187</c:v>
                </c:pt>
                <c:pt idx="40">
                  <c:v>187</c:v>
                </c:pt>
                <c:pt idx="41">
                  <c:v>191</c:v>
                </c:pt>
              </c:numCache>
            </c:numRef>
          </c:yVal>
        </c:ser>
        <c:ser>
          <c:idx val="5"/>
          <c:order val="4"/>
          <c:tx>
            <c:strRef>
              <c:f>'Fluid (original units) sorted'!$D$414</c:f>
              <c:strCache>
                <c:ptCount val="1"/>
                <c:pt idx="0">
                  <c:v>Reconstructed Phipps-2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'Fluid (original units) sorted'!$T$414</c:f>
              <c:numCache>
                <c:formatCode>0.00</c:formatCode>
                <c:ptCount val="1"/>
                <c:pt idx="0">
                  <c:v>376.57243259999996</c:v>
                </c:pt>
              </c:numCache>
            </c:numRef>
          </c:xVal>
          <c:yVal>
            <c:numRef>
              <c:f>'Fluid (original units) sorted'!$AE$414</c:f>
              <c:numCache>
                <c:formatCode>0.00</c:formatCode>
                <c:ptCount val="1"/>
                <c:pt idx="0">
                  <c:v>233.3551913</c:v>
                </c:pt>
              </c:numCache>
            </c:numRef>
          </c:yVal>
        </c:ser>
        <c:ser>
          <c:idx val="4"/>
          <c:order val="5"/>
          <c:tx>
            <c:strRef>
              <c:f>'Fluid (original units) sorted'!$A$337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'Fluid (original units) sorted'!$T$337</c:f>
              <c:numCache>
                <c:formatCode>0.00</c:formatCode>
                <c:ptCount val="1"/>
              </c:numCache>
            </c:numRef>
          </c:xVal>
          <c:yVal>
            <c:numRef>
              <c:f>'Fluid (original units) sorted'!$AE$337</c:f>
              <c:numCache>
                <c:formatCode>0.0</c:formatCode>
                <c:ptCount val="1"/>
              </c:numCache>
            </c:numRef>
          </c:yVal>
        </c:ser>
        <c:ser>
          <c:idx val="6"/>
          <c:order val="6"/>
          <c:tx>
            <c:strRef>
              <c:f>'Fluid (original units) sorted'!$A$361</c:f>
              <c:strCache>
                <c:ptCount val="1"/>
                <c:pt idx="0">
                  <c:v>SVF 8 Domestic water supply for hotel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7"/>
            <c:spPr>
              <a:ln>
                <a:solidFill>
                  <a:schemeClr val="tx1"/>
                </a:solidFill>
              </a:ln>
            </c:spPr>
          </c:marker>
          <c:xVal>
            <c:numRef>
              <c:f>'Fluid (original units) sorted'!$T$361</c:f>
              <c:numCache>
                <c:formatCode>0</c:formatCode>
                <c:ptCount val="1"/>
                <c:pt idx="0">
                  <c:v>750</c:v>
                </c:pt>
              </c:numCache>
            </c:numRef>
          </c:xVal>
          <c:yVal>
            <c:numRef>
              <c:f>'Fluid (original units) sorted'!$AE$361</c:f>
              <c:numCache>
                <c:formatCode>0.0</c:formatCode>
                <c:ptCount val="1"/>
                <c:pt idx="0">
                  <c:v>59.4</c:v>
                </c:pt>
              </c:numCache>
            </c:numRef>
          </c:yVal>
        </c:ser>
        <c:ser>
          <c:idx val="7"/>
          <c:order val="7"/>
          <c:tx>
            <c:strRef>
              <c:f>'Fluid (original units) sorted'!$I$343</c:f>
              <c:strCache>
                <c:ptCount val="1"/>
                <c:pt idx="0">
                  <c:v>Lower Alkali Lake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'Fluid (original units) sorted'!$T$343</c:f>
              <c:numCache>
                <c:formatCode>General</c:formatCode>
                <c:ptCount val="1"/>
                <c:pt idx="0">
                  <c:v>1370</c:v>
                </c:pt>
              </c:numCache>
            </c:numRef>
          </c:xVal>
          <c:yVal>
            <c:numRef>
              <c:f>'Fluid (original units) sorted'!$AE$343</c:f>
              <c:numCache>
                <c:formatCode>0.0</c:formatCode>
                <c:ptCount val="1"/>
                <c:pt idx="0">
                  <c:v>1160</c:v>
                </c:pt>
              </c:numCache>
            </c:numRef>
          </c:yVal>
        </c:ser>
        <c:ser>
          <c:idx val="8"/>
          <c:order val="8"/>
          <c:tx>
            <c:strRef>
              <c:f>'Fluid (original units) sorted'!$I$338</c:f>
              <c:strCache>
                <c:ptCount val="1"/>
                <c:pt idx="0">
                  <c:v>Middle Alkali Lake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marker>
          <c:trendline>
            <c:trendlineType val="linear"/>
            <c:dispEq val="1"/>
            <c:trendlineLbl>
              <c:layout>
                <c:manualLayout>
                  <c:x val="0.17401244889989256"/>
                  <c:y val="-3.0195850230037577E-3"/>
                </c:manualLayout>
              </c:layout>
              <c:numFmt formatCode="General" sourceLinked="0"/>
            </c:trendlineLbl>
          </c:trendline>
          <c:xVal>
            <c:numRef>
              <c:f>'Fluid (original units) sorted'!$T$338:$T$342</c:f>
              <c:numCache>
                <c:formatCode>0.000</c:formatCode>
                <c:ptCount val="5"/>
                <c:pt idx="0">
                  <c:v>637.50632210000003</c:v>
                </c:pt>
                <c:pt idx="1">
                  <c:v>5133.8455387000004</c:v>
                </c:pt>
                <c:pt idx="2" formatCode="General">
                  <c:v>340</c:v>
                </c:pt>
                <c:pt idx="3" formatCode="#,##0">
                  <c:v>3180</c:v>
                </c:pt>
                <c:pt idx="4" formatCode="General">
                  <c:v>4090</c:v>
                </c:pt>
              </c:numCache>
            </c:numRef>
          </c:xVal>
          <c:yVal>
            <c:numRef>
              <c:f>'Fluid (original units) sorted'!$AE$338:$AE$342</c:f>
              <c:numCache>
                <c:formatCode>0.000</c:formatCode>
                <c:ptCount val="5"/>
                <c:pt idx="0">
                  <c:v>391.75565000000006</c:v>
                </c:pt>
                <c:pt idx="1">
                  <c:v>4504.6581800000004</c:v>
                </c:pt>
                <c:pt idx="2" formatCode="General">
                  <c:v>140</c:v>
                </c:pt>
                <c:pt idx="3" formatCode="0.0">
                  <c:v>3330</c:v>
                </c:pt>
                <c:pt idx="4" formatCode="0.0">
                  <c:v>4110</c:v>
                </c:pt>
              </c:numCache>
            </c:numRef>
          </c:yVal>
        </c:ser>
        <c:ser>
          <c:idx val="10"/>
          <c:order val="9"/>
          <c:tx>
            <c:strRef>
              <c:f>'Fluid (original units) sorted'!#REF!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marker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'Fluid (original units) sorted'!#REF!</c:f>
            </c:numRef>
          </c:xVal>
          <c:yVal>
            <c:numRef>
              <c:f>'Fluid (original units) sorted'!#REF!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</c:ser>
        <c:ser>
          <c:idx val="13"/>
          <c:order val="10"/>
          <c:tx>
            <c:strRef>
              <c:f>'Fluid (original units) sorted'!#REF!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7"/>
            <c:spPr>
              <a:noFill/>
              <a:ln>
                <a:solidFill>
                  <a:schemeClr val="tx1"/>
                </a:solidFill>
              </a:ln>
            </c:spPr>
          </c:marker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Eq val="1"/>
            <c:trendlineLbl>
              <c:layout>
                <c:manualLayout>
                  <c:x val="-0.52646453683021788"/>
                  <c:y val="0.12631066901856672"/>
                </c:manualLayout>
              </c:layout>
              <c:numFmt formatCode="General" sourceLinked="0"/>
            </c:trendlineLbl>
          </c:trendline>
          <c:xVal>
            <c:numRef>
              <c:f>'Fluid (original units) sorted'!#REF!</c:f>
            </c:numRef>
          </c:xVal>
          <c:yVal>
            <c:numRef>
              <c:f>'Fluid (original units) sorted'!#REF!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</c:ser>
        <c:axId val="82895232"/>
        <c:axId val="82897152"/>
      </c:scatterChart>
      <c:valAx>
        <c:axId val="82895232"/>
        <c:scaling>
          <c:orientation val="minMax"/>
          <c:max val="6000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Na</a:t>
                </a:r>
                <a:r>
                  <a:rPr lang="en-US" baseline="0"/>
                  <a:t> (mg/L)</a:t>
                </a:r>
                <a:endParaRPr lang="en-US"/>
              </a:p>
            </c:rich>
          </c:tx>
          <c:layout/>
        </c:title>
        <c:numFmt formatCode="General" sourceLinked="1"/>
        <c:majorTickMark val="none"/>
        <c:minorTickMark val="in"/>
        <c:tickLblPos val="nextTo"/>
        <c:crossAx val="82897152"/>
        <c:crossesAt val="0"/>
        <c:crossBetween val="midCat"/>
      </c:valAx>
      <c:valAx>
        <c:axId val="82897152"/>
        <c:scaling>
          <c:orientation val="minMax"/>
          <c:max val="5000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Cl</a:t>
                </a:r>
                <a:r>
                  <a:rPr lang="en-US" baseline="0"/>
                  <a:t> </a:t>
                </a:r>
                <a:r>
                  <a:rPr lang="en-US"/>
                  <a:t>(mg/L)</a:t>
                </a:r>
              </a:p>
            </c:rich>
          </c:tx>
          <c:layout/>
        </c:title>
        <c:numFmt formatCode="@" sourceLinked="0"/>
        <c:majorTickMark val="in"/>
        <c:minorTickMark val="in"/>
        <c:tickLblPos val="nextTo"/>
        <c:crossAx val="82895232"/>
        <c:crosses val="autoZero"/>
        <c:crossBetween val="midCat"/>
      </c:valAx>
      <c:spPr>
        <a:noFill/>
      </c:spPr>
    </c:plotArea>
    <c:legend>
      <c:legendPos val="r"/>
      <c:legendEntry>
        <c:idx val="5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2"/>
        <c:delete val="1"/>
      </c:legendEntry>
      <c:layout>
        <c:manualLayout>
          <c:xMode val="edge"/>
          <c:yMode val="edge"/>
          <c:x val="0.68335958079846459"/>
          <c:y val="2.167081886126826E-2"/>
          <c:w val="0.31664041920153502"/>
          <c:h val="0.83466706149068481"/>
        </c:manualLayout>
      </c:layout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</c:chart>
  <c:spPr>
    <a:ln>
      <a:noFill/>
    </a:ln>
  </c:spPr>
  <c:txPr>
    <a:bodyPr/>
    <a:lstStyle/>
    <a:p>
      <a:pPr>
        <a:defRPr>
          <a:latin typeface="Times New Roman"/>
          <a:cs typeface="Times New Roman"/>
        </a:defRPr>
      </a:pPr>
      <a:endParaRPr lang="en-US"/>
    </a:p>
  </c:txPr>
  <c:printSettings>
    <c:headerFooter/>
    <c:pageMargins b="1" l="0.75000000000000111" r="0.75000000000000111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title>
      <c:tx>
        <c:rich>
          <a:bodyPr/>
          <a:lstStyle/>
          <a:p>
            <a:pPr>
              <a:defRPr/>
            </a:pPr>
            <a:r>
              <a:rPr lang="en-US"/>
              <a:t>Lake City Cold Wells</a:t>
            </a:r>
          </a:p>
        </c:rich>
      </c:tx>
      <c:layout>
        <c:manualLayout>
          <c:xMode val="edge"/>
          <c:yMode val="edge"/>
          <c:x val="0.25658748164954065"/>
          <c:y val="2.521005067154021E-2"/>
        </c:manualLayout>
      </c:layout>
    </c:title>
    <c:plotArea>
      <c:layout>
        <c:manualLayout>
          <c:layoutTarget val="inner"/>
          <c:xMode val="edge"/>
          <c:yMode val="edge"/>
          <c:x val="6.5792721855714192E-2"/>
          <c:y val="0.12773089175921301"/>
          <c:w val="0.43433943392211138"/>
          <c:h val="0.80127025130207863"/>
        </c:manualLayout>
      </c:layout>
      <c:lineChart>
        <c:grouping val="standard"/>
        <c:ser>
          <c:idx val="0"/>
          <c:order val="0"/>
          <c:tx>
            <c:strRef>
              <c:f>MeqKg!$A$286</c:f>
              <c:strCache>
                <c:ptCount val="1"/>
                <c:pt idx="0">
                  <c:v>LCGC10 (Powley Creek)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MeqKg!$S$286:$Z$286</c:f>
              <c:numCache>
                <c:formatCode>0.00E+00</c:formatCode>
                <c:ptCount val="8"/>
                <c:pt idx="1">
                  <c:v>1.0423358812654875</c:v>
                </c:pt>
                <c:pt idx="3">
                  <c:v>2.9898739175810228E-2</c:v>
                </c:pt>
                <c:pt idx="4">
                  <c:v>0.50898203592814373</c:v>
                </c:pt>
                <c:pt idx="5">
                  <c:v>0.23488708238490424</c:v>
                </c:pt>
                <c:pt idx="6">
                  <c:v>3.3249527473061487E-2</c:v>
                </c:pt>
                <c:pt idx="7">
                  <c:v>0.32009874511417408</c:v>
                </c:pt>
              </c:numCache>
            </c:numRef>
          </c:val>
        </c:ser>
        <c:ser>
          <c:idx val="1"/>
          <c:order val="1"/>
          <c:tx>
            <c:strRef>
              <c:f>MeqKg!$A$287</c:f>
              <c:strCache>
                <c:ptCount val="1"/>
                <c:pt idx="0">
                  <c:v>Hot well between Lake City and Fort Bidwell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MeqKg!$S$287:$Z$287</c:f>
              <c:numCache>
                <c:formatCode>0.00E+00</c:formatCode>
                <c:ptCount val="8"/>
                <c:pt idx="0">
                  <c:v>0.1052720062838966</c:v>
                </c:pt>
                <c:pt idx="1">
                  <c:v>6.6742001200956365</c:v>
                </c:pt>
                <c:pt idx="2">
                  <c:v>2.7482079394061789</c:v>
                </c:pt>
                <c:pt idx="3">
                  <c:v>6.2618114122923298</c:v>
                </c:pt>
                <c:pt idx="4">
                  <c:v>1.1477045908183634</c:v>
                </c:pt>
                <c:pt idx="5">
                  <c:v>13.919234511698029</c:v>
                </c:pt>
                <c:pt idx="6">
                  <c:v>0.3069187151359522</c:v>
                </c:pt>
                <c:pt idx="7">
                  <c:v>0.31269286155112114</c:v>
                </c:pt>
              </c:numCache>
            </c:numRef>
          </c:val>
        </c:ser>
        <c:ser>
          <c:idx val="2"/>
          <c:order val="2"/>
          <c:tx>
            <c:strRef>
              <c:f>MeqKg!$A$288</c:f>
              <c:strCache>
                <c:ptCount val="1"/>
                <c:pt idx="0">
                  <c:v>LCGC8 (Irrigation well)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MeqKg!$S$288:$Z$288</c:f>
              <c:numCache>
                <c:formatCode>0.00E+00</c:formatCode>
                <c:ptCount val="8"/>
                <c:pt idx="1">
                  <c:v>1.5995594655898047</c:v>
                </c:pt>
                <c:pt idx="2">
                  <c:v>1.3116446983529489E-2</c:v>
                </c:pt>
                <c:pt idx="3">
                  <c:v>1.9744450399119959E-2</c:v>
                </c:pt>
                <c:pt idx="4">
                  <c:v>0.76347305389221565</c:v>
                </c:pt>
                <c:pt idx="5">
                  <c:v>0.29143397258867748</c:v>
                </c:pt>
                <c:pt idx="6">
                  <c:v>3.0691871513595217E-2</c:v>
                </c:pt>
                <c:pt idx="7">
                  <c:v>0.52581773297675372</c:v>
                </c:pt>
              </c:numCache>
            </c:numRef>
          </c:val>
        </c:ser>
        <c:ser>
          <c:idx val="3"/>
          <c:order val="3"/>
          <c:tx>
            <c:strRef>
              <c:f>MeqKg!$A$289</c:f>
              <c:strCache>
                <c:ptCount val="1"/>
                <c:pt idx="0">
                  <c:v>44N/15E-36D01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MeqKg!$S$289:$Z$289</c:f>
              <c:numCache>
                <c:formatCode>0.00E+00</c:formatCode>
                <c:ptCount val="8"/>
                <c:pt idx="1">
                  <c:v>1.5986108072085357</c:v>
                </c:pt>
                <c:pt idx="2">
                  <c:v>2.498370854005617E-2</c:v>
                </c:pt>
                <c:pt idx="4">
                  <c:v>0.69860279441117767</c:v>
                </c:pt>
                <c:pt idx="5">
                  <c:v>0.21748803924528171</c:v>
                </c:pt>
                <c:pt idx="6">
                  <c:v>4.0922495351460295E-2</c:v>
                </c:pt>
                <c:pt idx="7">
                  <c:v>0.65830076116025515</c:v>
                </c:pt>
              </c:numCache>
            </c:numRef>
          </c:val>
        </c:ser>
        <c:ser>
          <c:idx val="4"/>
          <c:order val="4"/>
          <c:tx>
            <c:strRef>
              <c:f>MeqKg!$A$290</c:f>
              <c:strCache>
                <c:ptCount val="1"/>
                <c:pt idx="0">
                  <c:v>44N/15E-36B02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MeqKg!$S$290:$Z$290</c:f>
              <c:numCache>
                <c:formatCode>0.00E+00</c:formatCode>
                <c:ptCount val="8"/>
                <c:pt idx="0">
                  <c:v>2.105440125677932E-2</c:v>
                </c:pt>
                <c:pt idx="1">
                  <c:v>1.4986976317580023</c:v>
                </c:pt>
                <c:pt idx="3">
                  <c:v>3.1026993484331369E-2</c:v>
                </c:pt>
                <c:pt idx="4">
                  <c:v>0.45908183632734528</c:v>
                </c:pt>
                <c:pt idx="5">
                  <c:v>0.25228612552452678</c:v>
                </c:pt>
                <c:pt idx="6">
                  <c:v>4.0922495351460295E-2</c:v>
                </c:pt>
                <c:pt idx="7">
                  <c:v>0.82287595145031889</c:v>
                </c:pt>
              </c:numCache>
            </c:numRef>
          </c:val>
        </c:ser>
        <c:ser>
          <c:idx val="5"/>
          <c:order val="5"/>
          <c:tx>
            <c:strRef>
              <c:f>MeqKg!$A$291</c:f>
              <c:strCache>
                <c:ptCount val="1"/>
                <c:pt idx="0">
                  <c:v>44N/15E-25D01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MeqKg!$S$291:$Z$291</c:f>
              <c:numCache>
                <c:formatCode>0.00E+00</c:formatCode>
                <c:ptCount val="8"/>
                <c:pt idx="1">
                  <c:v>1.9383156037403497</c:v>
                </c:pt>
                <c:pt idx="2">
                  <c:v>3.7475562810084261E-2</c:v>
                </c:pt>
                <c:pt idx="3">
                  <c:v>2.8206357713028513E-2</c:v>
                </c:pt>
                <c:pt idx="4">
                  <c:v>1.0479041916167664</c:v>
                </c:pt>
                <c:pt idx="5">
                  <c:v>0.28708421180377186</c:v>
                </c:pt>
                <c:pt idx="6">
                  <c:v>2.3018903635196413E-2</c:v>
                </c:pt>
                <c:pt idx="7">
                  <c:v>0.7076733182472742</c:v>
                </c:pt>
              </c:numCache>
            </c:numRef>
          </c:val>
        </c:ser>
        <c:ser>
          <c:idx val="6"/>
          <c:order val="6"/>
          <c:tx>
            <c:strRef>
              <c:f>MeqKg!$A$292</c:f>
              <c:strCache>
                <c:ptCount val="1"/>
                <c:pt idx="0">
                  <c:v>SVF 14 Domestic water well (mud volcano area)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MeqKg!$S$292:$Z$292</c:f>
              <c:numCache>
                <c:formatCode>0.00E+00</c:formatCode>
                <c:ptCount val="8"/>
                <c:pt idx="1">
                  <c:v>2.1469496925436928</c:v>
                </c:pt>
                <c:pt idx="2">
                  <c:v>7.9115077043511201E-2</c:v>
                </c:pt>
                <c:pt idx="3">
                  <c:v>2.2565086170422813E-2</c:v>
                </c:pt>
                <c:pt idx="4">
                  <c:v>0.74850299401197606</c:v>
                </c:pt>
                <c:pt idx="5">
                  <c:v>1.0569918707320691</c:v>
                </c:pt>
                <c:pt idx="6">
                  <c:v>9.3354442520518791E-2</c:v>
                </c:pt>
                <c:pt idx="7">
                  <c:v>0.3538366591236371</c:v>
                </c:pt>
              </c:numCache>
            </c:numRef>
          </c:val>
        </c:ser>
        <c:ser>
          <c:idx val="7"/>
          <c:order val="7"/>
          <c:tx>
            <c:strRef>
              <c:f>MeqKg!$A$293</c:f>
              <c:strCache>
                <c:ptCount val="1"/>
                <c:pt idx="0">
                  <c:v>SVF 15 Domestic water well (mud volcano area)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MeqKg!$S$293:$Z$293</c:f>
              <c:numCache>
                <c:formatCode>0.00E+00</c:formatCode>
                <c:ptCount val="8"/>
                <c:pt idx="1">
                  <c:v>2.1469496925436928</c:v>
                </c:pt>
                <c:pt idx="2">
                  <c:v>9.3688907025210641E-2</c:v>
                </c:pt>
                <c:pt idx="3">
                  <c:v>2.1154768284771384E-2</c:v>
                </c:pt>
                <c:pt idx="4">
                  <c:v>0.89820359281437134</c:v>
                </c:pt>
                <c:pt idx="5">
                  <c:v>0.7177105295094296</c:v>
                </c:pt>
                <c:pt idx="6">
                  <c:v>6.1383743027190435E-2</c:v>
                </c:pt>
                <c:pt idx="7">
                  <c:v>0.54309812795721046</c:v>
                </c:pt>
              </c:numCache>
            </c:numRef>
          </c:val>
        </c:ser>
        <c:ser>
          <c:idx val="8"/>
          <c:order val="8"/>
          <c:tx>
            <c:strRef>
              <c:f>MeqKg!$A$294</c:f>
              <c:strCache>
                <c:ptCount val="1"/>
                <c:pt idx="0">
                  <c:v>SVF 17 Domestic water well (mud volcano area)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MeqKg!$S$294:$Z$294</c:f>
              <c:numCache>
                <c:formatCode>0.00E+00</c:formatCode>
                <c:ptCount val="8"/>
                <c:pt idx="1">
                  <c:v>2.1141718346422622</c:v>
                </c:pt>
                <c:pt idx="2">
                  <c:v>6.2459271350140427E-2</c:v>
                </c:pt>
                <c:pt idx="3">
                  <c:v>1.9744450399119959E-2</c:v>
                </c:pt>
                <c:pt idx="4">
                  <c:v>0.94810379241516973</c:v>
                </c:pt>
                <c:pt idx="5">
                  <c:v>0.41322727456603525</c:v>
                </c:pt>
                <c:pt idx="6">
                  <c:v>3.9643667371727156E-2</c:v>
                </c:pt>
                <c:pt idx="7">
                  <c:v>0.69121579921826792</c:v>
                </c:pt>
              </c:numCache>
            </c:numRef>
          </c:val>
        </c:ser>
        <c:ser>
          <c:idx val="9"/>
          <c:order val="9"/>
          <c:tx>
            <c:strRef>
              <c:f>MeqKg!$A$295</c:f>
              <c:strCache>
                <c:ptCount val="1"/>
                <c:pt idx="0">
                  <c:v>43N/16E-06R01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MeqKg!$S$295:$Z$295</c:f>
              <c:numCache>
                <c:formatCode>0.00E+00</c:formatCode>
                <c:ptCount val="8"/>
                <c:pt idx="0">
                  <c:v>1.052720062838966E-2</c:v>
                </c:pt>
                <c:pt idx="1">
                  <c:v>2.0582114142809895</c:v>
                </c:pt>
                <c:pt idx="2">
                  <c:v>2.0819757116713477E-2</c:v>
                </c:pt>
                <c:pt idx="3">
                  <c:v>2.8206357713028513E-2</c:v>
                </c:pt>
                <c:pt idx="4">
                  <c:v>1.2475049900199602</c:v>
                </c:pt>
                <c:pt idx="5">
                  <c:v>0.39147847064150709</c:v>
                </c:pt>
                <c:pt idx="6">
                  <c:v>3.3249527473061487E-2</c:v>
                </c:pt>
                <c:pt idx="7">
                  <c:v>0.48549681135568817</c:v>
                </c:pt>
              </c:numCache>
            </c:numRef>
          </c:val>
        </c:ser>
        <c:ser>
          <c:idx val="10"/>
          <c:order val="10"/>
          <c:tx>
            <c:strRef>
              <c:f>MeqKg!$A$296</c:f>
              <c:strCache>
                <c:ptCount val="1"/>
                <c:pt idx="0">
                  <c:v>43N/16E-06R02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MeqKg!$S$296:$Z$296</c:f>
              <c:numCache>
                <c:formatCode>0.00E+00</c:formatCode>
                <c:ptCount val="8"/>
                <c:pt idx="1">
                  <c:v>2.1381419546414167</c:v>
                </c:pt>
                <c:pt idx="2">
                  <c:v>3.7475562810084261E-2</c:v>
                </c:pt>
                <c:pt idx="3">
                  <c:v>5.0771443883451325E-2</c:v>
                </c:pt>
                <c:pt idx="4">
                  <c:v>1.097804391217565</c:v>
                </c:pt>
                <c:pt idx="5">
                  <c:v>0.56546890203773248</c:v>
                </c:pt>
                <c:pt idx="6">
                  <c:v>1.5345935756797609E-2</c:v>
                </c:pt>
                <c:pt idx="7">
                  <c:v>0.57601316601522323</c:v>
                </c:pt>
              </c:numCache>
            </c:numRef>
          </c:val>
        </c:ser>
        <c:ser>
          <c:idx val="11"/>
          <c:order val="11"/>
          <c:tx>
            <c:strRef>
              <c:f>MeqKg!$A$297</c:f>
              <c:strCache>
                <c:ptCount val="1"/>
                <c:pt idx="0">
                  <c:v>43N/16E-05N01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MeqKg!$S$297:$Z$297</c:f>
              <c:numCache>
                <c:formatCode>0.00E+00</c:formatCode>
                <c:ptCount val="8"/>
                <c:pt idx="0">
                  <c:v>5.2636003141948301E-3</c:v>
                </c:pt>
                <c:pt idx="1">
                  <c:v>2.3979162108128036</c:v>
                </c:pt>
                <c:pt idx="2">
                  <c:v>2.0819757116713477E-2</c:v>
                </c:pt>
                <c:pt idx="3">
                  <c:v>5.6412715426057032E-3</c:v>
                </c:pt>
                <c:pt idx="4">
                  <c:v>1.2475049900199602</c:v>
                </c:pt>
                <c:pt idx="5">
                  <c:v>0.6089665098867888</c:v>
                </c:pt>
                <c:pt idx="6">
                  <c:v>2.5576559594662682E-2</c:v>
                </c:pt>
                <c:pt idx="7">
                  <c:v>0.55132688747171366</c:v>
                </c:pt>
              </c:numCache>
            </c:numRef>
          </c:val>
        </c:ser>
        <c:ser>
          <c:idx val="12"/>
          <c:order val="12"/>
          <c:tx>
            <c:strRef>
              <c:f>MeqKg!$A$298</c:f>
              <c:strCache>
                <c:ptCount val="1"/>
                <c:pt idx="0">
                  <c:v>43N/16E-06R02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MeqKg!$S$298:$Z$298</c:f>
              <c:numCache>
                <c:formatCode>0.00E+00</c:formatCode>
                <c:ptCount val="8"/>
                <c:pt idx="1">
                  <c:v>2.0382287791908831</c:v>
                </c:pt>
                <c:pt idx="2">
                  <c:v>2.0819757116713477E-2</c:v>
                </c:pt>
                <c:pt idx="4">
                  <c:v>1.097804391217565</c:v>
                </c:pt>
                <c:pt idx="5">
                  <c:v>0.56546890203773248</c:v>
                </c:pt>
                <c:pt idx="6">
                  <c:v>1.2788279797331341E-2</c:v>
                </c:pt>
                <c:pt idx="7">
                  <c:v>0.49372557087019131</c:v>
                </c:pt>
              </c:numCache>
            </c:numRef>
          </c:val>
        </c:ser>
        <c:ser>
          <c:idx val="13"/>
          <c:order val="13"/>
          <c:tx>
            <c:strRef>
              <c:f>MeqKg!$A$299</c:f>
              <c:strCache>
                <c:ptCount val="1"/>
                <c:pt idx="0">
                  <c:v>43N/16E-05M01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MeqKg!$S$299:$Z$299</c:f>
              <c:numCache>
                <c:formatCode>0.00E+00</c:formatCode>
                <c:ptCount val="8"/>
                <c:pt idx="1">
                  <c:v>2.4178988459029105</c:v>
                </c:pt>
                <c:pt idx="2">
                  <c:v>8.3279028466853901E-3</c:v>
                </c:pt>
                <c:pt idx="3">
                  <c:v>2.8206357713028513E-2</c:v>
                </c:pt>
                <c:pt idx="4">
                  <c:v>1.2974051896207586</c:v>
                </c:pt>
                <c:pt idx="5">
                  <c:v>0.56546890203773248</c:v>
                </c:pt>
                <c:pt idx="6">
                  <c:v>2.3018903635196413E-2</c:v>
                </c:pt>
                <c:pt idx="7">
                  <c:v>0.699444558732771</c:v>
                </c:pt>
              </c:numCache>
            </c:numRef>
          </c:val>
        </c:ser>
        <c:ser>
          <c:idx val="14"/>
          <c:order val="14"/>
          <c:tx>
            <c:strRef>
              <c:f>MeqKg!$A$300</c:f>
              <c:strCache>
                <c:ptCount val="1"/>
                <c:pt idx="0">
                  <c:v>43N/16E-08E01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MeqKg!$S$300:$Z$300</c:f>
              <c:numCache>
                <c:formatCode>0.00E+00</c:formatCode>
                <c:ptCount val="8"/>
                <c:pt idx="0">
                  <c:v>5.2636003141948301E-3</c:v>
                </c:pt>
                <c:pt idx="1">
                  <c:v>2.6976557371644039</c:v>
                </c:pt>
                <c:pt idx="3">
                  <c:v>2.8206357713028513E-2</c:v>
                </c:pt>
                <c:pt idx="4">
                  <c:v>1.4970059880239521</c:v>
                </c:pt>
                <c:pt idx="5">
                  <c:v>0.69596172558490144</c:v>
                </c:pt>
                <c:pt idx="6">
                  <c:v>2.0461247675730147E-2</c:v>
                </c:pt>
                <c:pt idx="7">
                  <c:v>0.74058835630528697</c:v>
                </c:pt>
              </c:numCache>
            </c:numRef>
          </c:val>
        </c:ser>
        <c:ser>
          <c:idx val="15"/>
          <c:order val="15"/>
          <c:tx>
            <c:strRef>
              <c:f>MeqKg!$A$301</c:f>
              <c:strCache>
                <c:ptCount val="1"/>
                <c:pt idx="0">
                  <c:v>44N/16E-32H01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MeqKg!$S$301:$Z$301</c:f>
              <c:numCache>
                <c:formatCode>0.00E+00</c:formatCode>
                <c:ptCount val="8"/>
                <c:pt idx="0">
                  <c:v>1.052720062838966E-2</c:v>
                </c:pt>
                <c:pt idx="1">
                  <c:v>2.0781940493710964</c:v>
                </c:pt>
                <c:pt idx="2">
                  <c:v>3.7475562810084261E-2</c:v>
                </c:pt>
                <c:pt idx="4">
                  <c:v>0.79840319361277445</c:v>
                </c:pt>
                <c:pt idx="5">
                  <c:v>0.86995215698112682</c:v>
                </c:pt>
                <c:pt idx="6">
                  <c:v>0.10230623837865073</c:v>
                </c:pt>
                <c:pt idx="7">
                  <c:v>0.40320921621065625</c:v>
                </c:pt>
              </c:numCache>
            </c:numRef>
          </c:val>
        </c:ser>
        <c:ser>
          <c:idx val="16"/>
          <c:order val="16"/>
          <c:tx>
            <c:strRef>
              <c:f>MeqKg!$A$302</c:f>
              <c:strCache>
                <c:ptCount val="1"/>
                <c:pt idx="0">
                  <c:v>LCGC14 (Dean's house well)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MeqKg!$S$302:$Z$302</c:f>
              <c:numCache>
                <c:formatCode>0.00E+00</c:formatCode>
                <c:ptCount val="8"/>
                <c:pt idx="0">
                  <c:v>1.1579920691228627E-2</c:v>
                </c:pt>
                <c:pt idx="1">
                  <c:v>2.5697840594721453</c:v>
                </c:pt>
                <c:pt idx="3">
                  <c:v>3.4975883564155361E-2</c:v>
                </c:pt>
                <c:pt idx="4">
                  <c:v>0.39920159680638723</c:v>
                </c:pt>
                <c:pt idx="5">
                  <c:v>1.652909098264141</c:v>
                </c:pt>
                <c:pt idx="6">
                  <c:v>5.8826087067724166E-2</c:v>
                </c:pt>
                <c:pt idx="7">
                  <c:v>0.54145237605430985</c:v>
                </c:pt>
              </c:numCache>
            </c:numRef>
          </c:val>
        </c:ser>
        <c:ser>
          <c:idx val="17"/>
          <c:order val="17"/>
          <c:tx>
            <c:strRef>
              <c:f>MeqKg!$A$303</c:f>
              <c:strCache>
                <c:ptCount val="1"/>
                <c:pt idx="0">
                  <c:v>43N/16E-05N01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MeqKg!$S$303:$Z$303</c:f>
              <c:numCache>
                <c:formatCode>0.00E+00</c:formatCode>
                <c:ptCount val="8"/>
                <c:pt idx="1">
                  <c:v>2.4178988459029105</c:v>
                </c:pt>
                <c:pt idx="2">
                  <c:v>8.3279028466853901E-3</c:v>
                </c:pt>
                <c:pt idx="3">
                  <c:v>2.8206357713028513E-2</c:v>
                </c:pt>
                <c:pt idx="4">
                  <c:v>1.2974051896207586</c:v>
                </c:pt>
                <c:pt idx="5">
                  <c:v>0.56546890203773248</c:v>
                </c:pt>
                <c:pt idx="6">
                  <c:v>2.3018903635196413E-2</c:v>
                </c:pt>
                <c:pt idx="7">
                  <c:v>0.699444558732771</c:v>
                </c:pt>
              </c:numCache>
            </c:numRef>
          </c:val>
        </c:ser>
        <c:ser>
          <c:idx val="18"/>
          <c:order val="18"/>
          <c:tx>
            <c:strRef>
              <c:f>MeqKg!$A$304</c:f>
              <c:strCache>
                <c:ptCount val="1"/>
                <c:pt idx="0">
                  <c:v>SVF 11 Domestic water well (mud volcano area)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MeqKg!$S$304:$Z$304</c:f>
              <c:numCache>
                <c:formatCode>0.00E+00</c:formatCode>
                <c:ptCount val="8"/>
                <c:pt idx="1">
                  <c:v>2.310838982050845</c:v>
                </c:pt>
                <c:pt idx="2">
                  <c:v>0.31229635675070211</c:v>
                </c:pt>
                <c:pt idx="3">
                  <c:v>1.1282543085211406E-2</c:v>
                </c:pt>
                <c:pt idx="4">
                  <c:v>0.5988023952095809</c:v>
                </c:pt>
                <c:pt idx="5">
                  <c:v>1.0874401962264084</c:v>
                </c:pt>
                <c:pt idx="6">
                  <c:v>0.10102741039891761</c:v>
                </c:pt>
                <c:pt idx="7">
                  <c:v>0.42789549475416583</c:v>
                </c:pt>
              </c:numCache>
            </c:numRef>
          </c:val>
        </c:ser>
        <c:ser>
          <c:idx val="19"/>
          <c:order val="19"/>
          <c:tx>
            <c:strRef>
              <c:f>MeqKg!$A$305</c:f>
              <c:strCache>
                <c:ptCount val="1"/>
                <c:pt idx="0">
                  <c:v>43N/16E-05L01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MeqKg!$S$305:$Z$305</c:f>
              <c:numCache>
                <c:formatCode>0.00E+00</c:formatCode>
                <c:ptCount val="8"/>
                <c:pt idx="1">
                  <c:v>2.5577772915336574</c:v>
                </c:pt>
                <c:pt idx="2">
                  <c:v>0.13741039697030893</c:v>
                </c:pt>
                <c:pt idx="3">
                  <c:v>7.8977801596479838E-2</c:v>
                </c:pt>
                <c:pt idx="4">
                  <c:v>1.4471057884231537</c:v>
                </c:pt>
                <c:pt idx="5">
                  <c:v>0.6089665098867888</c:v>
                </c:pt>
                <c:pt idx="6">
                  <c:v>2.5576559594662682E-2</c:v>
                </c:pt>
                <c:pt idx="7">
                  <c:v>0.77350339436329973</c:v>
                </c:pt>
              </c:numCache>
            </c:numRef>
          </c:val>
        </c:ser>
        <c:ser>
          <c:idx val="20"/>
          <c:order val="20"/>
          <c:tx>
            <c:strRef>
              <c:f>MeqKg!$A$306</c:f>
              <c:strCache>
                <c:ptCount val="1"/>
                <c:pt idx="0">
                  <c:v>45N/16E-30F01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MeqKg!$S$306:$Z$306</c:f>
              <c:numCache>
                <c:formatCode>0.00E+00</c:formatCode>
                <c:ptCount val="8"/>
                <c:pt idx="0">
                  <c:v>3.1581601885168981E-2</c:v>
                </c:pt>
                <c:pt idx="1">
                  <c:v>3.2371868845972851</c:v>
                </c:pt>
                <c:pt idx="2">
                  <c:v>5.8295319926797727E-2</c:v>
                </c:pt>
                <c:pt idx="3">
                  <c:v>7.3336530053874138E-2</c:v>
                </c:pt>
                <c:pt idx="4">
                  <c:v>1.7964071856287427</c:v>
                </c:pt>
                <c:pt idx="5">
                  <c:v>1.0004449805282958</c:v>
                </c:pt>
                <c:pt idx="6">
                  <c:v>8.1844990702920589E-2</c:v>
                </c:pt>
                <c:pt idx="7">
                  <c:v>0.57601316601522323</c:v>
                </c:pt>
              </c:numCache>
            </c:numRef>
          </c:val>
        </c:ser>
        <c:ser>
          <c:idx val="21"/>
          <c:order val="21"/>
          <c:tx>
            <c:strRef>
              <c:f>MeqKg!$A$307</c:f>
              <c:strCache>
                <c:ptCount val="1"/>
                <c:pt idx="0">
                  <c:v>43N/16E-05L01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MeqKg!$S$307:$Z$307</c:f>
              <c:numCache>
                <c:formatCode>0.00E+00</c:formatCode>
                <c:ptCount val="8"/>
                <c:pt idx="1">
                  <c:v>2.4978293862633372</c:v>
                </c:pt>
                <c:pt idx="3">
                  <c:v>2.8206357713028513E-2</c:v>
                </c:pt>
                <c:pt idx="4">
                  <c:v>1.3972055888223553</c:v>
                </c:pt>
                <c:pt idx="5">
                  <c:v>0.65246411773584512</c:v>
                </c:pt>
                <c:pt idx="6">
                  <c:v>3.3249527473061487E-2</c:v>
                </c:pt>
                <c:pt idx="7">
                  <c:v>0.74058835630528697</c:v>
                </c:pt>
              </c:numCache>
            </c:numRef>
          </c:val>
        </c:ser>
        <c:ser>
          <c:idx val="22"/>
          <c:order val="22"/>
          <c:tx>
            <c:strRef>
              <c:f>MeqKg!$A$308</c:f>
              <c:strCache>
                <c:ptCount val="1"/>
                <c:pt idx="0">
                  <c:v>43N/16E-08D01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MeqKg!$S$308:$Z$308</c:f>
              <c:numCache>
                <c:formatCode>0.00E+00</c:formatCode>
                <c:ptCount val="8"/>
                <c:pt idx="1">
                  <c:v>3.1172910740566446</c:v>
                </c:pt>
                <c:pt idx="2">
                  <c:v>0.20819757116713475</c:v>
                </c:pt>
                <c:pt idx="3">
                  <c:v>5.6412715426057025E-2</c:v>
                </c:pt>
                <c:pt idx="4">
                  <c:v>1.8463073852295411</c:v>
                </c:pt>
                <c:pt idx="5">
                  <c:v>0.6089665098867888</c:v>
                </c:pt>
                <c:pt idx="6">
                  <c:v>1.2788279797331341E-2</c:v>
                </c:pt>
                <c:pt idx="7">
                  <c:v>1.0697387368854145</c:v>
                </c:pt>
              </c:numCache>
            </c:numRef>
          </c:val>
        </c:ser>
        <c:ser>
          <c:idx val="23"/>
          <c:order val="23"/>
          <c:tx>
            <c:strRef>
              <c:f>MeqKg!$A$309</c:f>
              <c:strCache>
                <c:ptCount val="1"/>
                <c:pt idx="0">
                  <c:v>44N/16E-31B01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MeqKg!$S$309:$Z$309</c:f>
              <c:numCache>
                <c:formatCode>0.00E+00</c:formatCode>
                <c:ptCount val="8"/>
                <c:pt idx="1">
                  <c:v>7.7132971447811842</c:v>
                </c:pt>
                <c:pt idx="2">
                  <c:v>0.20819757116713475</c:v>
                </c:pt>
                <c:pt idx="3">
                  <c:v>0.14103178856514256</c:v>
                </c:pt>
                <c:pt idx="4">
                  <c:v>3.9920159680638725</c:v>
                </c:pt>
                <c:pt idx="5">
                  <c:v>1.5224162747169718</c:v>
                </c:pt>
                <c:pt idx="6">
                  <c:v>2.8134215554128952E-2</c:v>
                </c:pt>
                <c:pt idx="7">
                  <c:v>2.4686278543509568</c:v>
                </c:pt>
              </c:numCache>
            </c:numRef>
          </c:val>
        </c:ser>
        <c:ser>
          <c:idx val="24"/>
          <c:order val="24"/>
          <c:tx>
            <c:strRef>
              <c:f>MeqKg!$A$310</c:f>
              <c:strCache>
                <c:ptCount val="1"/>
                <c:pt idx="0">
                  <c:v>44N/16E-32N01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MeqKg!$S$310:$Z$310</c:f>
              <c:numCache>
                <c:formatCode>0.00E+00</c:formatCode>
                <c:ptCount val="8"/>
                <c:pt idx="0">
                  <c:v>1.052720062838966E-2</c:v>
                </c:pt>
                <c:pt idx="1">
                  <c:v>1.9383156037403497</c:v>
                </c:pt>
                <c:pt idx="3">
                  <c:v>2.8206357713028513E-2</c:v>
                </c:pt>
                <c:pt idx="4">
                  <c:v>0.84830339321357284</c:v>
                </c:pt>
                <c:pt idx="5">
                  <c:v>0.6089665098867888</c:v>
                </c:pt>
                <c:pt idx="6">
                  <c:v>3.8364839391994025E-2</c:v>
                </c:pt>
                <c:pt idx="7">
                  <c:v>0.57601316601522323</c:v>
                </c:pt>
              </c:numCache>
            </c:numRef>
          </c:val>
        </c:ser>
        <c:ser>
          <c:idx val="25"/>
          <c:order val="25"/>
          <c:tx>
            <c:strRef>
              <c:f>MeqKg!$A$311</c:f>
              <c:strCache>
                <c:ptCount val="1"/>
                <c:pt idx="0">
                  <c:v>44N/16E-32Q01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MeqKg!$S$311:$Z$311</c:f>
              <c:numCache>
                <c:formatCode>0.00E+00</c:formatCode>
                <c:ptCount val="8"/>
                <c:pt idx="1">
                  <c:v>2.0382287791908831</c:v>
                </c:pt>
                <c:pt idx="2">
                  <c:v>6.2459271350140427E-2</c:v>
                </c:pt>
                <c:pt idx="3">
                  <c:v>8.4619073139085538E-2</c:v>
                </c:pt>
                <c:pt idx="4">
                  <c:v>0.84830339321357284</c:v>
                </c:pt>
                <c:pt idx="5">
                  <c:v>1.0004449805282958</c:v>
                </c:pt>
                <c:pt idx="6">
                  <c:v>8.951795858131939E-2</c:v>
                </c:pt>
                <c:pt idx="7">
                  <c:v>0.41143797572515944</c:v>
                </c:pt>
              </c:numCache>
            </c:numRef>
          </c:val>
        </c:ser>
        <c:ser>
          <c:idx val="26"/>
          <c:order val="26"/>
          <c:tx>
            <c:strRef>
              <c:f>MeqKg!$A$312</c:f>
              <c:strCache>
                <c:ptCount val="1"/>
                <c:pt idx="0">
                  <c:v>45N/16E-17D01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MeqKg!$S$312:$Z$312</c:f>
              <c:numCache>
                <c:formatCode>0.00E+00</c:formatCode>
                <c:ptCount val="8"/>
                <c:pt idx="0">
                  <c:v>2.105440125677932E-2</c:v>
                </c:pt>
                <c:pt idx="1">
                  <c:v>2.6776731020742974</c:v>
                </c:pt>
                <c:pt idx="2">
                  <c:v>0.13116446983529489</c:v>
                </c:pt>
                <c:pt idx="3">
                  <c:v>9.8722251995599794E-2</c:v>
                </c:pt>
                <c:pt idx="4">
                  <c:v>1.8463073852295411</c:v>
                </c:pt>
                <c:pt idx="5">
                  <c:v>0.34798086279245072</c:v>
                </c:pt>
                <c:pt idx="6">
                  <c:v>9.7190926459718191E-2</c:v>
                </c:pt>
                <c:pt idx="7">
                  <c:v>0.54309812795721046</c:v>
                </c:pt>
              </c:numCache>
            </c:numRef>
          </c:val>
        </c:ser>
        <c:ser>
          <c:idx val="27"/>
          <c:order val="27"/>
          <c:tx>
            <c:strRef>
              <c:f>MeqKg!$A$313</c:f>
              <c:strCache>
                <c:ptCount val="1"/>
                <c:pt idx="0">
                  <c:v>44N/15E-36F02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MeqKg!$S$313:$Z$313</c:f>
              <c:numCache>
                <c:formatCode>0.00E+00</c:formatCode>
                <c:ptCount val="8"/>
                <c:pt idx="1">
                  <c:v>1.2389233755866151</c:v>
                </c:pt>
                <c:pt idx="2">
                  <c:v>3.331161138674156E-2</c:v>
                </c:pt>
                <c:pt idx="4">
                  <c:v>0.69860279441117767</c:v>
                </c:pt>
                <c:pt idx="5">
                  <c:v>0.19573923532075355</c:v>
                </c:pt>
                <c:pt idx="6">
                  <c:v>2.3018903635196413E-2</c:v>
                </c:pt>
                <c:pt idx="7">
                  <c:v>0.26332030446410204</c:v>
                </c:pt>
              </c:numCache>
            </c:numRef>
          </c:val>
        </c:ser>
        <c:ser>
          <c:idx val="28"/>
          <c:order val="28"/>
          <c:tx>
            <c:strRef>
              <c:f>MeqKg!$A$314</c:f>
              <c:strCache>
                <c:ptCount val="1"/>
                <c:pt idx="0">
                  <c:v>LCGC-20 (County Road Weir)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MeqKg!$S$314:$Z$314</c:f>
              <c:numCache>
                <c:formatCode>0.00E+00</c:formatCode>
                <c:ptCount val="8"/>
                <c:pt idx="0">
                  <c:v>0.25265281508135184</c:v>
                </c:pt>
                <c:pt idx="1">
                  <c:v>4.1627879534816641</c:v>
                </c:pt>
                <c:pt idx="2">
                  <c:v>4.392968751626543</c:v>
                </c:pt>
                <c:pt idx="3">
                  <c:v>4.3155727300933631</c:v>
                </c:pt>
                <c:pt idx="4">
                  <c:v>1.4071856287425151</c:v>
                </c:pt>
                <c:pt idx="5">
                  <c:v>10.482923491622579</c:v>
                </c:pt>
                <c:pt idx="6">
                  <c:v>0.37853308200100771</c:v>
                </c:pt>
                <c:pt idx="7">
                  <c:v>0.45669615305492695</c:v>
                </c:pt>
              </c:numCache>
            </c:numRef>
          </c:val>
        </c:ser>
        <c:ser>
          <c:idx val="29"/>
          <c:order val="29"/>
          <c:tx>
            <c:strRef>
              <c:f>MeqKg!$A$315</c:f>
              <c:strCache>
                <c:ptCount val="1"/>
                <c:pt idx="0">
                  <c:v>LCGC9 (Irrigation well)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MeqKg!$S$315:$Z$315</c:f>
              <c:numCache>
                <c:formatCode>0.00E+00</c:formatCode>
                <c:ptCount val="8"/>
                <c:pt idx="1">
                  <c:v>1.7732821124673859</c:v>
                </c:pt>
                <c:pt idx="2">
                  <c:v>2.6232893967058978E-2</c:v>
                </c:pt>
                <c:pt idx="3">
                  <c:v>2.0872704707641101E-2</c:v>
                </c:pt>
                <c:pt idx="4">
                  <c:v>0.50898203592814373</c:v>
                </c:pt>
                <c:pt idx="5">
                  <c:v>1.0874401962264084</c:v>
                </c:pt>
                <c:pt idx="6">
                  <c:v>4.0922495351460295E-2</c:v>
                </c:pt>
                <c:pt idx="7">
                  <c:v>0.322567372968525</c:v>
                </c:pt>
              </c:numCache>
            </c:numRef>
          </c:val>
        </c:ser>
        <c:ser>
          <c:idx val="30"/>
          <c:order val="30"/>
          <c:tx>
            <c:strRef>
              <c:f>MeqKg!$A$316</c:f>
              <c:strCache>
                <c:ptCount val="1"/>
                <c:pt idx="0">
                  <c:v>LCGC13 (Irrigation well)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MeqKg!$S$316:$Z$316</c:f>
              <c:numCache>
                <c:formatCode>0.00E+00</c:formatCode>
                <c:ptCount val="8"/>
                <c:pt idx="1">
                  <c:v>2.0158382609379712</c:v>
                </c:pt>
                <c:pt idx="2">
                  <c:v>4.4554280229766839E-2</c:v>
                </c:pt>
                <c:pt idx="3">
                  <c:v>3.4693819987025074E-2</c:v>
                </c:pt>
                <c:pt idx="4">
                  <c:v>0.56886227544910184</c:v>
                </c:pt>
                <c:pt idx="5">
                  <c:v>1.1178885217207479</c:v>
                </c:pt>
                <c:pt idx="6">
                  <c:v>6.3941398986656711E-2</c:v>
                </c:pt>
                <c:pt idx="7">
                  <c:v>0.40896934787080846</c:v>
                </c:pt>
              </c:numCache>
            </c:numRef>
          </c:val>
        </c:ser>
        <c:ser>
          <c:idx val="31"/>
          <c:order val="31"/>
          <c:tx>
            <c:strRef>
              <c:f>MeqKg!$A$317</c:f>
              <c:strCache>
                <c:ptCount val="1"/>
                <c:pt idx="0">
                  <c:v>43N/16E-08G01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MeqKg!$S$317:$Z$317</c:f>
              <c:numCache>
                <c:formatCode>0.00E+00</c:formatCode>
                <c:ptCount val="8"/>
              </c:numCache>
            </c:numRef>
          </c:val>
        </c:ser>
        <c:ser>
          <c:idx val="32"/>
          <c:order val="32"/>
          <c:tx>
            <c:strRef>
              <c:f>MeqKg!$A$318</c:f>
              <c:strCache>
                <c:ptCount val="1"/>
                <c:pt idx="0">
                  <c:v>44N/16E-30M01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MeqKg!$S$318:$Z$318</c:f>
              <c:numCache>
                <c:formatCode>0.00E+00</c:formatCode>
                <c:ptCount val="8"/>
                <c:pt idx="0">
                  <c:v>1.052720062838966E-2</c:v>
                </c:pt>
                <c:pt idx="1">
                  <c:v>1.7584718879293892</c:v>
                </c:pt>
                <c:pt idx="2">
                  <c:v>5.4131368503455041E-2</c:v>
                </c:pt>
                <c:pt idx="3">
                  <c:v>4.2309536569542769E-2</c:v>
                </c:pt>
                <c:pt idx="4">
                  <c:v>1.097804391217565</c:v>
                </c:pt>
                <c:pt idx="5">
                  <c:v>0.34798086279245072</c:v>
                </c:pt>
                <c:pt idx="6">
                  <c:v>3.3249527473061487E-2</c:v>
                </c:pt>
                <c:pt idx="7">
                  <c:v>0.52664060892820408</c:v>
                </c:pt>
              </c:numCache>
            </c:numRef>
          </c:val>
        </c:ser>
        <c:ser>
          <c:idx val="33"/>
          <c:order val="33"/>
          <c:tx>
            <c:strRef>
              <c:f>MeqKg!$A$319</c:f>
              <c:strCache>
                <c:ptCount val="1"/>
                <c:pt idx="0">
                  <c:v>45N/16E-17D01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MeqKg!$S$319:$Z$319</c:f>
              <c:numCache>
                <c:formatCode>0.00E+00</c:formatCode>
                <c:ptCount val="8"/>
                <c:pt idx="1">
                  <c:v>2.6776731020742974</c:v>
                </c:pt>
                <c:pt idx="2">
                  <c:v>7.9115077043511201E-2</c:v>
                </c:pt>
                <c:pt idx="3">
                  <c:v>7.0515894282571281E-2</c:v>
                </c:pt>
                <c:pt idx="4">
                  <c:v>1.5469061876247505</c:v>
                </c:pt>
                <c:pt idx="5">
                  <c:v>0.43497607849056341</c:v>
                </c:pt>
                <c:pt idx="6">
                  <c:v>5.3710775148791634E-2</c:v>
                </c:pt>
                <c:pt idx="7">
                  <c:v>0.82287595145031889</c:v>
                </c:pt>
              </c:numCache>
            </c:numRef>
          </c:val>
        </c:ser>
        <c:ser>
          <c:idx val="34"/>
          <c:order val="34"/>
          <c:tx>
            <c:strRef>
              <c:f>MeqKg!$A$320</c:f>
              <c:strCache>
                <c:ptCount val="1"/>
                <c:pt idx="0">
                  <c:v>SVF 12 Domestic water well (mud volcano area)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MeqKg!$S$320:$Z$320</c:f>
              <c:numCache>
                <c:formatCode>0.00E+00</c:formatCode>
                <c:ptCount val="8"/>
                <c:pt idx="1">
                  <c:v>2.2125054083465536</c:v>
                </c:pt>
                <c:pt idx="2">
                  <c:v>0.1270005184119522</c:v>
                </c:pt>
                <c:pt idx="3">
                  <c:v>2.3975404056074238E-2</c:v>
                </c:pt>
                <c:pt idx="4">
                  <c:v>0.64870259481037928</c:v>
                </c:pt>
                <c:pt idx="5">
                  <c:v>1.1526866079999931</c:v>
                </c:pt>
                <c:pt idx="6">
                  <c:v>9.5400567288091806E-2</c:v>
                </c:pt>
                <c:pt idx="7">
                  <c:v>0.38675169718164987</c:v>
                </c:pt>
              </c:numCache>
            </c:numRef>
          </c:val>
        </c:ser>
        <c:ser>
          <c:idx val="35"/>
          <c:order val="35"/>
          <c:tx>
            <c:strRef>
              <c:f>MeqKg!$A$321</c:f>
              <c:strCache>
                <c:ptCount val="1"/>
                <c:pt idx="0">
                  <c:v>LCGC15 (Wilkenson Creek)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MeqKg!$S$321:$Z$321</c:f>
              <c:numCache>
                <c:formatCode>0.00E+00</c:formatCode>
                <c:ptCount val="8"/>
                <c:pt idx="0">
                  <c:v>3.158160188516898E-3</c:v>
                </c:pt>
                <c:pt idx="1">
                  <c:v>1.5176148208362286</c:v>
                </c:pt>
                <c:pt idx="3">
                  <c:v>6.5438749894226158E-3</c:v>
                </c:pt>
                <c:pt idx="4">
                  <c:v>0.69860279441117767</c:v>
                </c:pt>
                <c:pt idx="5">
                  <c:v>0.33493158043773386</c:v>
                </c:pt>
                <c:pt idx="6">
                  <c:v>2.3018903635196413E-2</c:v>
                </c:pt>
                <c:pt idx="7">
                  <c:v>0.53240074058835629</c:v>
                </c:pt>
              </c:numCache>
            </c:numRef>
          </c:val>
        </c:ser>
        <c:ser>
          <c:idx val="36"/>
          <c:order val="36"/>
          <c:tx>
            <c:strRef>
              <c:f>MeqKg!$A$322</c:f>
              <c:strCache>
                <c:ptCount val="1"/>
                <c:pt idx="0">
                  <c:v>LCGC19 (Cold brown well)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MeqKg!$S$322:$Z$322</c:f>
              <c:numCache>
                <c:formatCode>0.00E+00</c:formatCode>
                <c:ptCount val="8"/>
                <c:pt idx="0">
                  <c:v>0.31055241853749499</c:v>
                </c:pt>
                <c:pt idx="1">
                  <c:v>14.913925345150842</c:v>
                </c:pt>
                <c:pt idx="2">
                  <c:v>0.22485337686050555</c:v>
                </c:pt>
                <c:pt idx="3">
                  <c:v>2.3721546836656979</c:v>
                </c:pt>
                <c:pt idx="4">
                  <c:v>3.4930139720558882E-2</c:v>
                </c:pt>
                <c:pt idx="5">
                  <c:v>18.095004865207439</c:v>
                </c:pt>
                <c:pt idx="6">
                  <c:v>0.1764782612031725</c:v>
                </c:pt>
                <c:pt idx="7">
                  <c:v>0.63937461427689768</c:v>
                </c:pt>
              </c:numCache>
            </c:numRef>
          </c:val>
        </c:ser>
        <c:ser>
          <c:idx val="37"/>
          <c:order val="37"/>
          <c:tx>
            <c:strRef>
              <c:f>MeqKg!$A$323</c:f>
              <c:strCache>
                <c:ptCount val="1"/>
                <c:pt idx="0">
                  <c:v>44N/16E-31B01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MeqKg!$S$323:$Z$323</c:f>
              <c:numCache>
                <c:formatCode>0.00E+00</c:formatCode>
                <c:ptCount val="8"/>
                <c:pt idx="0">
                  <c:v>1.579080094258449E-2</c:v>
                </c:pt>
                <c:pt idx="1">
                  <c:v>3.6967874916697387</c:v>
                </c:pt>
                <c:pt idx="2">
                  <c:v>3.1229635675070214E-2</c:v>
                </c:pt>
                <c:pt idx="3">
                  <c:v>5.6412715426057032E-3</c:v>
                </c:pt>
                <c:pt idx="4">
                  <c:v>1.7465069860279443</c:v>
                </c:pt>
                <c:pt idx="5">
                  <c:v>0.78295694128301419</c:v>
                </c:pt>
                <c:pt idx="6">
                  <c:v>3.3249527473061487E-2</c:v>
                </c:pt>
                <c:pt idx="7">
                  <c:v>1.2343139271754784</c:v>
                </c:pt>
              </c:numCache>
            </c:numRef>
          </c:val>
        </c:ser>
        <c:ser>
          <c:idx val="38"/>
          <c:order val="38"/>
          <c:tx>
            <c:strRef>
              <c:f>MeqKg!$A$324</c:f>
              <c:strCache>
                <c:ptCount val="1"/>
                <c:pt idx="0">
                  <c:v>44N/16E-29N01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MeqKg!$S$324:$Z$324</c:f>
              <c:numCache>
                <c:formatCode>0.00E+00</c:formatCode>
                <c:ptCount val="8"/>
                <c:pt idx="0">
                  <c:v>0.13159000785487074</c:v>
                </c:pt>
                <c:pt idx="1">
                  <c:v>5.5751551901397685</c:v>
                </c:pt>
                <c:pt idx="2">
                  <c:v>4.7885441368440994E-2</c:v>
                </c:pt>
                <c:pt idx="3">
                  <c:v>9.5901616224296951E-2</c:v>
                </c:pt>
                <c:pt idx="5">
                  <c:v>5.8721770596226062</c:v>
                </c:pt>
                <c:pt idx="6">
                  <c:v>7.4172022824521774E-2</c:v>
                </c:pt>
              </c:numCache>
            </c:numRef>
          </c:val>
        </c:ser>
        <c:ser>
          <c:idx val="39"/>
          <c:order val="39"/>
          <c:tx>
            <c:strRef>
              <c:f>MeqKg!$A$325</c:f>
              <c:strCache>
                <c:ptCount val="1"/>
                <c:pt idx="0">
                  <c:v>45N/16E-17D01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MeqKg!$S$325:$Z$325</c:f>
              <c:numCache>
                <c:formatCode>0.00E+00</c:formatCode>
                <c:ptCount val="8"/>
                <c:pt idx="0">
                  <c:v>1.052720062838966E-2</c:v>
                </c:pt>
                <c:pt idx="1">
                  <c:v>3.1372737091467515</c:v>
                </c:pt>
                <c:pt idx="2">
                  <c:v>0.10201680987189604</c:v>
                </c:pt>
                <c:pt idx="3">
                  <c:v>0.13256988125123403</c:v>
                </c:pt>
                <c:pt idx="4">
                  <c:v>2.2455089820359282</c:v>
                </c:pt>
                <c:pt idx="5">
                  <c:v>0.47847368633961973</c:v>
                </c:pt>
                <c:pt idx="6">
                  <c:v>6.905671090558925E-2</c:v>
                </c:pt>
                <c:pt idx="7">
                  <c:v>0.78173215387780293</c:v>
                </c:pt>
              </c:numCache>
            </c:numRef>
          </c:val>
        </c:ser>
        <c:ser>
          <c:idx val="40"/>
          <c:order val="40"/>
          <c:tx>
            <c:strRef>
              <c:f>MeqKg!$A$326</c:f>
              <c:strCache>
                <c:ptCount val="1"/>
                <c:pt idx="0">
                  <c:v>45N/16E-19J01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MeqKg!$S$326:$Z$326</c:f>
              <c:numCache>
                <c:formatCode>0.00E+00</c:formatCode>
                <c:ptCount val="8"/>
                <c:pt idx="0">
                  <c:v>0.11053560659809143</c:v>
                </c:pt>
                <c:pt idx="1">
                  <c:v>6.2145995130231828</c:v>
                </c:pt>
                <c:pt idx="3">
                  <c:v>0.42309536569542772</c:v>
                </c:pt>
                <c:pt idx="4">
                  <c:v>4.9900199600798403E-2</c:v>
                </c:pt>
                <c:pt idx="5">
                  <c:v>6.9161196479999578</c:v>
                </c:pt>
                <c:pt idx="6">
                  <c:v>5.3710775148791634E-2</c:v>
                </c:pt>
              </c:numCache>
            </c:numRef>
          </c:val>
        </c:ser>
        <c:ser>
          <c:idx val="41"/>
          <c:order val="41"/>
          <c:tx>
            <c:strRef>
              <c:f>MeqKg!$A$327</c:f>
              <c:strCache>
                <c:ptCount val="1"/>
                <c:pt idx="0">
                  <c:v>45N/16E-19Q01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MeqKg!$S$327:$Z$327</c:f>
              <c:numCache>
                <c:formatCode>0.00E+00</c:formatCode>
                <c:ptCount val="8"/>
                <c:pt idx="0">
                  <c:v>1.579080094258449E-2</c:v>
                </c:pt>
                <c:pt idx="1">
                  <c:v>2.2580377651820567</c:v>
                </c:pt>
                <c:pt idx="2">
                  <c:v>0.14782027552866567</c:v>
                </c:pt>
                <c:pt idx="3">
                  <c:v>0.19744450399119959</c:v>
                </c:pt>
                <c:pt idx="4">
                  <c:v>1.2974051896207586</c:v>
                </c:pt>
                <c:pt idx="5">
                  <c:v>1.1744354119245213</c:v>
                </c:pt>
                <c:pt idx="6">
                  <c:v>0.12788279797331342</c:v>
                </c:pt>
                <c:pt idx="7">
                  <c:v>0.74058835630528697</c:v>
                </c:pt>
              </c:numCache>
            </c:numRef>
          </c:val>
        </c:ser>
        <c:ser>
          <c:idx val="42"/>
          <c:order val="42"/>
          <c:tx>
            <c:strRef>
              <c:f>MeqKg!$A$328</c:f>
              <c:strCache>
                <c:ptCount val="1"/>
                <c:pt idx="0">
                  <c:v>45N/16E-19Q01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MeqKg!$S$328:$Z$328</c:f>
              <c:numCache>
                <c:formatCode>0.00E+00</c:formatCode>
                <c:ptCount val="8"/>
                <c:pt idx="0">
                  <c:v>5.2636003141948301E-3</c:v>
                </c:pt>
                <c:pt idx="1">
                  <c:v>3.1772389793269649</c:v>
                </c:pt>
                <c:pt idx="2">
                  <c:v>9.9934834160224681E-2</c:v>
                </c:pt>
                <c:pt idx="3">
                  <c:v>0.16923814627817108</c:v>
                </c:pt>
                <c:pt idx="4">
                  <c:v>1.2475049900199602</c:v>
                </c:pt>
                <c:pt idx="5">
                  <c:v>1.3484258433207466</c:v>
                </c:pt>
                <c:pt idx="6">
                  <c:v>8.1844990702920589E-2</c:v>
                </c:pt>
                <c:pt idx="7">
                  <c:v>0.75704587533429335</c:v>
                </c:pt>
              </c:numCache>
            </c:numRef>
          </c:val>
        </c:ser>
        <c:ser>
          <c:idx val="43"/>
          <c:order val="43"/>
          <c:tx>
            <c:strRef>
              <c:f>MeqKg!$A$329</c:f>
              <c:strCache>
                <c:ptCount val="1"/>
                <c:pt idx="0">
                  <c:v>44N/16E-06E01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MeqKg!$S$329:$Z$329</c:f>
              <c:numCache>
                <c:formatCode>0.00E+00</c:formatCode>
                <c:ptCount val="8"/>
                <c:pt idx="0">
                  <c:v>0.21580761288198802</c:v>
                </c:pt>
                <c:pt idx="1">
                  <c:v>10.291057071404948</c:v>
                </c:pt>
                <c:pt idx="3">
                  <c:v>10.690209573237807</c:v>
                </c:pt>
                <c:pt idx="4">
                  <c:v>0.14970059880239522</c:v>
                </c:pt>
                <c:pt idx="5">
                  <c:v>21.444320669584776</c:v>
                </c:pt>
                <c:pt idx="6">
                  <c:v>0.18159357312210503</c:v>
                </c:pt>
                <c:pt idx="7">
                  <c:v>8.2287595145031894E-2</c:v>
                </c:pt>
              </c:numCache>
            </c:numRef>
          </c:val>
        </c:ser>
        <c:ser>
          <c:idx val="44"/>
          <c:order val="44"/>
          <c:tx>
            <c:strRef>
              <c:f>MeqKg!$A$330</c:f>
              <c:strCache>
                <c:ptCount val="1"/>
                <c:pt idx="0">
                  <c:v>43N/16E-08D01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MeqKg!$S$330:$Z$330</c:f>
              <c:numCache>
                <c:formatCode>0.00E+00</c:formatCode>
                <c:ptCount val="8"/>
                <c:pt idx="1">
                  <c:v>2.7376210073446177</c:v>
                </c:pt>
                <c:pt idx="2">
                  <c:v>0.143656324105323</c:v>
                </c:pt>
                <c:pt idx="3">
                  <c:v>0.2030857755338053</c:v>
                </c:pt>
                <c:pt idx="4">
                  <c:v>1.5968063872255489</c:v>
                </c:pt>
                <c:pt idx="5">
                  <c:v>0.65246411773584512</c:v>
                </c:pt>
                <c:pt idx="6">
                  <c:v>2.0461247675730147E-2</c:v>
                </c:pt>
                <c:pt idx="7">
                  <c:v>1.0697387368854145</c:v>
                </c:pt>
              </c:numCache>
            </c:numRef>
          </c:val>
        </c:ser>
        <c:ser>
          <c:idx val="45"/>
          <c:order val="45"/>
          <c:tx>
            <c:strRef>
              <c:f>MeqKg!$A$331</c:f>
              <c:strCache>
                <c:ptCount val="1"/>
                <c:pt idx="0">
                  <c:v>44N/16E-29N01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MeqKg!$S$331:$Z$331</c:f>
              <c:numCache>
                <c:formatCode>0.00E+00</c:formatCode>
                <c:ptCount val="8"/>
                <c:pt idx="0">
                  <c:v>0.12106280722648108</c:v>
                </c:pt>
                <c:pt idx="1">
                  <c:v>5.0156414076167808</c:v>
                </c:pt>
                <c:pt idx="2">
                  <c:v>1.0409878558356738E-2</c:v>
                </c:pt>
                <c:pt idx="3">
                  <c:v>3.9488900798239919E-2</c:v>
                </c:pt>
                <c:pt idx="4">
                  <c:v>0.10479041916167665</c:v>
                </c:pt>
                <c:pt idx="5">
                  <c:v>5.2197129418867609</c:v>
                </c:pt>
                <c:pt idx="6">
                  <c:v>4.3480151310926557E-2</c:v>
                </c:pt>
              </c:numCache>
            </c:numRef>
          </c:val>
        </c:ser>
        <c:ser>
          <c:idx val="46"/>
          <c:order val="46"/>
          <c:tx>
            <c:strRef>
              <c:f>MeqKg!$A$332</c:f>
              <c:strCache>
                <c:ptCount val="1"/>
                <c:pt idx="0">
                  <c:v>44N/16E-31C01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MeqKg!$S$332:$Z$332</c:f>
              <c:numCache>
                <c:formatCode>0.00E+00</c:formatCode>
                <c:ptCount val="8"/>
                <c:pt idx="0">
                  <c:v>1.579080094258449E-2</c:v>
                </c:pt>
                <c:pt idx="1">
                  <c:v>2.8575168178852577</c:v>
                </c:pt>
                <c:pt idx="2">
                  <c:v>3.95575385217556E-2</c:v>
                </c:pt>
                <c:pt idx="3">
                  <c:v>1.4103178856514256E-2</c:v>
                </c:pt>
                <c:pt idx="4">
                  <c:v>0.69860279441117767</c:v>
                </c:pt>
                <c:pt idx="5">
                  <c:v>1.78340192181131</c:v>
                </c:pt>
                <c:pt idx="6">
                  <c:v>0.13044045393277967</c:v>
                </c:pt>
                <c:pt idx="7">
                  <c:v>0.42789549475416583</c:v>
                </c:pt>
              </c:numCache>
            </c:numRef>
          </c:val>
        </c:ser>
        <c:ser>
          <c:idx val="47"/>
          <c:order val="47"/>
          <c:tx>
            <c:strRef>
              <c:f>MeqKg!$A$333</c:f>
              <c:strCache>
                <c:ptCount val="1"/>
                <c:pt idx="0">
                  <c:v>SVF 13 Domestic water well (mud volcano area)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MeqKg!$S$333:$Z$333</c:f>
              <c:numCache>
                <c:formatCode>0.00E+00</c:formatCode>
                <c:ptCount val="8"/>
                <c:pt idx="1">
                  <c:v>2.2616721951986993</c:v>
                </c:pt>
                <c:pt idx="2">
                  <c:v>0.10409878558356737</c:v>
                </c:pt>
                <c:pt idx="3">
                  <c:v>1.9744450399119959E-2</c:v>
                </c:pt>
                <c:pt idx="4">
                  <c:v>0.89820359281437134</c:v>
                </c:pt>
                <c:pt idx="5">
                  <c:v>0.69596172558490144</c:v>
                </c:pt>
                <c:pt idx="6">
                  <c:v>6.7266351733962851E-2</c:v>
                </c:pt>
                <c:pt idx="7">
                  <c:v>0.54309812795721046</c:v>
                </c:pt>
              </c:numCache>
            </c:numRef>
          </c:val>
        </c:ser>
        <c:ser>
          <c:idx val="48"/>
          <c:order val="48"/>
          <c:tx>
            <c:strRef>
              <c:f>MeqKg!$A$334</c:f>
              <c:strCache>
                <c:ptCount val="1"/>
                <c:pt idx="0">
                  <c:v>SVF 16 Domestic water well (mud volcano area)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MeqKg!$S$334:$Z$334</c:f>
              <c:numCache>
                <c:formatCode>0.00E+00</c:formatCode>
                <c:ptCount val="8"/>
                <c:pt idx="1">
                  <c:v>3.4088972217487639</c:v>
                </c:pt>
                <c:pt idx="2">
                  <c:v>2.9147659963398864E-2</c:v>
                </c:pt>
                <c:pt idx="3">
                  <c:v>2.5385721941725663E-2</c:v>
                </c:pt>
                <c:pt idx="4">
                  <c:v>6.7365269461077848E-2</c:v>
                </c:pt>
                <c:pt idx="5">
                  <c:v>3.4798086279245073</c:v>
                </c:pt>
                <c:pt idx="6">
                  <c:v>5.1920415977165242E-2</c:v>
                </c:pt>
                <c:pt idx="7">
                  <c:v>3.6206541863814029E-2</c:v>
                </c:pt>
              </c:numCache>
            </c:numRef>
          </c:val>
        </c:ser>
        <c:ser>
          <c:idx val="49"/>
          <c:order val="49"/>
          <c:tx>
            <c:strRef>
              <c:f>MeqKg!$A$335</c:f>
              <c:strCache>
                <c:ptCount val="1"/>
                <c:pt idx="0">
                  <c:v>SVF 18 Domestic water well (mud volcano area)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MeqKg!$S$335:$Z$335</c:f>
              <c:numCache>
                <c:formatCode>0.00E+00</c:formatCode>
                <c:ptCount val="8"/>
                <c:pt idx="1">
                  <c:v>2.3272279110015601</c:v>
                </c:pt>
                <c:pt idx="2">
                  <c:v>7.9115077043511201E-2</c:v>
                </c:pt>
                <c:pt idx="3">
                  <c:v>2.1154768284771384E-2</c:v>
                </c:pt>
                <c:pt idx="4">
                  <c:v>1.0479041916167664</c:v>
                </c:pt>
                <c:pt idx="5">
                  <c:v>0.43497607849056341</c:v>
                </c:pt>
                <c:pt idx="6">
                  <c:v>8.0566162723187451E-2</c:v>
                </c:pt>
                <c:pt idx="7">
                  <c:v>0.86401974902283485</c:v>
                </c:pt>
              </c:numCache>
            </c:numRef>
          </c:val>
        </c:ser>
        <c:marker val="1"/>
        <c:axId val="95077888"/>
        <c:axId val="95079424"/>
      </c:lineChart>
      <c:catAx>
        <c:axId val="95077888"/>
        <c:scaling>
          <c:orientation val="minMax"/>
        </c:scaling>
        <c:axPos val="b"/>
        <c:majorGridlines/>
        <c:numFmt formatCode="@" sourceLinked="1"/>
        <c:majorTickMark val="none"/>
        <c:minorTickMark val="in"/>
        <c:tickLblPos val="nextTo"/>
        <c:crossAx val="95079424"/>
        <c:crossesAt val="1.0000000000000043E-10"/>
        <c:auto val="1"/>
        <c:lblAlgn val="ctr"/>
        <c:lblOffset val="100"/>
      </c:catAx>
      <c:valAx>
        <c:axId val="95079424"/>
        <c:scaling>
          <c:logBase val="10"/>
          <c:orientation val="minMax"/>
          <c:max val="30"/>
          <c:min val="1.0000000000000005E-2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meq/kg</a:t>
                </a:r>
              </a:p>
            </c:rich>
          </c:tx>
          <c:layout>
            <c:manualLayout>
              <c:xMode val="edge"/>
              <c:yMode val="edge"/>
              <c:x val="1.7567567567567631E-2"/>
              <c:y val="0.51604842427559106"/>
            </c:manualLayout>
          </c:layout>
        </c:title>
        <c:numFmt formatCode="@" sourceLinked="0"/>
        <c:majorTickMark val="in"/>
        <c:minorTickMark val="in"/>
        <c:tickLblPos val="nextTo"/>
        <c:crossAx val="950778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0230687380293593"/>
          <c:y val="0"/>
          <c:w val="0.49404777612257939"/>
          <c:h val="0.99274183310742403"/>
        </c:manualLayout>
      </c:layout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1400">
          <a:latin typeface="Times New Roman"/>
          <a:cs typeface="Times New Roman"/>
        </a:defRPr>
      </a:pPr>
      <a:endParaRPr lang="en-US"/>
    </a:p>
  </c:txPr>
  <c:printSettings>
    <c:headerFooter/>
    <c:pageMargins b="1" l="0.75000000000000089" r="0.75000000000000089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title>
      <c:tx>
        <c:rich>
          <a:bodyPr/>
          <a:lstStyle/>
          <a:p>
            <a:pPr>
              <a:defRPr/>
            </a:pPr>
            <a:r>
              <a:rPr lang="en-US"/>
              <a:t>Eagleville Cold Wells</a:t>
            </a:r>
          </a:p>
        </c:rich>
      </c:tx>
      <c:layout>
        <c:manualLayout>
          <c:xMode val="edge"/>
          <c:yMode val="edge"/>
          <c:x val="0.25658748164954065"/>
          <c:y val="2.521005067154021E-2"/>
        </c:manualLayout>
      </c:layout>
    </c:title>
    <c:plotArea>
      <c:layout>
        <c:manualLayout>
          <c:layoutTarget val="inner"/>
          <c:xMode val="edge"/>
          <c:yMode val="edge"/>
          <c:x val="6.2869736391646808E-2"/>
          <c:y val="0.12773089175921301"/>
          <c:w val="0.42825840893529632"/>
          <c:h val="0.80127025130207863"/>
        </c:manualLayout>
      </c:layout>
      <c:lineChart>
        <c:grouping val="standard"/>
        <c:ser>
          <c:idx val="0"/>
          <c:order val="0"/>
          <c:tx>
            <c:strRef>
              <c:f>MeqKg!$A$146</c:f>
              <c:strCache>
                <c:ptCount val="1"/>
                <c:pt idx="0">
                  <c:v>39N/17E-08P01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MeqKg!$S$146:$Z$146</c:f>
              <c:numCache>
                <c:formatCode>0.00E+00</c:formatCode>
                <c:ptCount val="8"/>
                <c:pt idx="0">
                  <c:v>0.12632640754067592</c:v>
                </c:pt>
                <c:pt idx="1">
                  <c:v>2.4978293862633372</c:v>
                </c:pt>
                <c:pt idx="3">
                  <c:v>0.4513017234084562</c:v>
                </c:pt>
                <c:pt idx="4">
                  <c:v>0.39920159680638723</c:v>
                </c:pt>
                <c:pt idx="5">
                  <c:v>3.4798086279245073</c:v>
                </c:pt>
                <c:pt idx="6">
                  <c:v>0.14322873373011102</c:v>
                </c:pt>
                <c:pt idx="7">
                  <c:v>0.16457519029006379</c:v>
                </c:pt>
              </c:numCache>
            </c:numRef>
          </c:val>
        </c:ser>
        <c:ser>
          <c:idx val="1"/>
          <c:order val="1"/>
          <c:tx>
            <c:strRef>
              <c:f>MeqKg!$A$147</c:f>
              <c:strCache>
                <c:ptCount val="1"/>
                <c:pt idx="0">
                  <c:v>SVF 3 Spring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MeqKg!$S$147:$Z$147</c:f>
              <c:numCache>
                <c:formatCode>0.00E+00</c:formatCode>
                <c:ptCount val="8"/>
                <c:pt idx="1">
                  <c:v>1.0226691665246292</c:v>
                </c:pt>
                <c:pt idx="2">
                  <c:v>1.2491854270028085E-2</c:v>
                </c:pt>
                <c:pt idx="4">
                  <c:v>0.4640718562874252</c:v>
                </c:pt>
                <c:pt idx="5">
                  <c:v>0.17399043139622536</c:v>
                </c:pt>
                <c:pt idx="6">
                  <c:v>7.8520037955614436E-2</c:v>
                </c:pt>
                <c:pt idx="7">
                  <c:v>0.36206541863814035</c:v>
                </c:pt>
              </c:numCache>
            </c:numRef>
          </c:val>
        </c:ser>
        <c:ser>
          <c:idx val="2"/>
          <c:order val="2"/>
          <c:tx>
            <c:strRef>
              <c:f>MeqKg!$A$148</c:f>
              <c:strCache>
                <c:ptCount val="1"/>
                <c:pt idx="0">
                  <c:v>40N/17E-31M01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MeqKg!$S$148:$Z$148</c:f>
              <c:numCache>
                <c:formatCode>0.00E+00</c:formatCode>
                <c:ptCount val="8"/>
                <c:pt idx="1">
                  <c:v>2.2380551300919502</c:v>
                </c:pt>
                <c:pt idx="2">
                  <c:v>0.58295319926797728</c:v>
                </c:pt>
                <c:pt idx="3">
                  <c:v>2.8206357713028513E-2</c:v>
                </c:pt>
                <c:pt idx="4">
                  <c:v>1.097804391217565</c:v>
                </c:pt>
                <c:pt idx="5">
                  <c:v>0.39147847064150709</c:v>
                </c:pt>
                <c:pt idx="6">
                  <c:v>5.1153119189325365E-2</c:v>
                </c:pt>
                <c:pt idx="7">
                  <c:v>0.82287595145031889</c:v>
                </c:pt>
              </c:numCache>
            </c:numRef>
          </c:val>
        </c:ser>
        <c:ser>
          <c:idx val="3"/>
          <c:order val="3"/>
          <c:tx>
            <c:strRef>
              <c:f>MeqKg!$A$149</c:f>
              <c:strCache>
                <c:ptCount val="1"/>
                <c:pt idx="0">
                  <c:v>SVF 28 Artesian livestock well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MeqKg!$S$149:$Z$149</c:f>
              <c:numCache>
                <c:formatCode>0.00E+00</c:formatCode>
                <c:ptCount val="8"/>
                <c:pt idx="2">
                  <c:v>1.353284212586376</c:v>
                </c:pt>
                <c:pt idx="3">
                  <c:v>0.73900657208134701</c:v>
                </c:pt>
                <c:pt idx="4">
                  <c:v>1.6367265469061876</c:v>
                </c:pt>
                <c:pt idx="5">
                  <c:v>1.9138947453584789</c:v>
                </c:pt>
                <c:pt idx="6">
                  <c:v>0.17136294928423998</c:v>
                </c:pt>
                <c:pt idx="7">
                  <c:v>0.65830076116025515</c:v>
                </c:pt>
              </c:numCache>
            </c:numRef>
          </c:val>
        </c:ser>
        <c:ser>
          <c:idx val="4"/>
          <c:order val="4"/>
          <c:tx>
            <c:strRef>
              <c:f>MeqKg!$A$150</c:f>
              <c:strCache>
                <c:ptCount val="1"/>
                <c:pt idx="0">
                  <c:v>38N/17E-03N01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MeqKg!$S$150:$Z$150</c:f>
              <c:numCache>
                <c:formatCode>0.00E+00</c:formatCode>
                <c:ptCount val="8"/>
                <c:pt idx="0">
                  <c:v>4.7372402827753471E-2</c:v>
                </c:pt>
                <c:pt idx="2">
                  <c:v>9.9934834160224681E-2</c:v>
                </c:pt>
                <c:pt idx="3">
                  <c:v>0.33847629255634215</c:v>
                </c:pt>
                <c:pt idx="4">
                  <c:v>0.14471057884231536</c:v>
                </c:pt>
                <c:pt idx="5">
                  <c:v>2.0878851767547042</c:v>
                </c:pt>
                <c:pt idx="6">
                  <c:v>4.3480151310926557E-2</c:v>
                </c:pt>
                <c:pt idx="7">
                  <c:v>5.7601316601522318E-2</c:v>
                </c:pt>
              </c:numCache>
            </c:numRef>
          </c:val>
        </c:ser>
        <c:ser>
          <c:idx val="5"/>
          <c:order val="5"/>
          <c:tx>
            <c:strRef>
              <c:f>MeqKg!$A$151</c:f>
              <c:strCache>
                <c:ptCount val="1"/>
                <c:pt idx="0">
                  <c:v>40N/16E-36G02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MeqKg!$S$151:$Z$151</c:f>
              <c:numCache>
                <c:formatCode>0.00E+00</c:formatCode>
                <c:ptCount val="8"/>
                <c:pt idx="0">
                  <c:v>5.2636003141948301E-3</c:v>
                </c:pt>
                <c:pt idx="1">
                  <c:v>3.3371000600478182</c:v>
                </c:pt>
                <c:pt idx="2">
                  <c:v>0.11242668843025277</c:v>
                </c:pt>
                <c:pt idx="3">
                  <c:v>6.2053986968662739E-2</c:v>
                </c:pt>
                <c:pt idx="4">
                  <c:v>1.6467065868263473</c:v>
                </c:pt>
                <c:pt idx="5">
                  <c:v>0.8264545491320705</c:v>
                </c:pt>
                <c:pt idx="6">
                  <c:v>7.4172022824521774E-2</c:v>
                </c:pt>
                <c:pt idx="7">
                  <c:v>0.98745114174038262</c:v>
                </c:pt>
              </c:numCache>
            </c:numRef>
          </c:val>
        </c:ser>
        <c:ser>
          <c:idx val="6"/>
          <c:order val="6"/>
          <c:tx>
            <c:strRef>
              <c:f>MeqKg!$A$152</c:f>
              <c:strCache>
                <c:ptCount val="1"/>
                <c:pt idx="0">
                  <c:v>40N/16E-25R01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MeqKg!$S$152:$Z$152</c:f>
              <c:numCache>
                <c:formatCode>0.00E+00</c:formatCode>
                <c:ptCount val="8"/>
                <c:pt idx="0">
                  <c:v>1.579080094258449E-2</c:v>
                </c:pt>
                <c:pt idx="1">
                  <c:v>2.3379683055424834</c:v>
                </c:pt>
                <c:pt idx="2">
                  <c:v>4.3721489945098301E-2</c:v>
                </c:pt>
                <c:pt idx="3">
                  <c:v>9.8722251995599794E-2</c:v>
                </c:pt>
                <c:pt idx="4">
                  <c:v>1.097804391217565</c:v>
                </c:pt>
                <c:pt idx="5">
                  <c:v>0.56546890203773248</c:v>
                </c:pt>
                <c:pt idx="6">
                  <c:v>6.1383743027190435E-2</c:v>
                </c:pt>
                <c:pt idx="7">
                  <c:v>0.7076733182472742</c:v>
                </c:pt>
              </c:numCache>
            </c:numRef>
          </c:val>
        </c:ser>
        <c:ser>
          <c:idx val="7"/>
          <c:order val="7"/>
          <c:tx>
            <c:strRef>
              <c:f>MeqKg!$A$153</c:f>
              <c:strCache>
                <c:ptCount val="1"/>
                <c:pt idx="0">
                  <c:v>40N/16E-36F01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MeqKg!$S$153:$Z$153</c:f>
              <c:numCache>
                <c:formatCode>0.00E+00</c:formatCode>
                <c:ptCount val="8"/>
                <c:pt idx="0">
                  <c:v>3.1581601885168981E-2</c:v>
                </c:pt>
                <c:pt idx="1">
                  <c:v>3.6967874916697387</c:v>
                </c:pt>
                <c:pt idx="2">
                  <c:v>0.18945978976209263</c:v>
                </c:pt>
                <c:pt idx="3">
                  <c:v>0.14103178856514256</c:v>
                </c:pt>
                <c:pt idx="4">
                  <c:v>1.7964071856287427</c:v>
                </c:pt>
                <c:pt idx="5">
                  <c:v>0.91344976483018314</c:v>
                </c:pt>
                <c:pt idx="6">
                  <c:v>6.6499054946122974E-2</c:v>
                </c:pt>
                <c:pt idx="7">
                  <c:v>1.2343139271754784</c:v>
                </c:pt>
              </c:numCache>
            </c:numRef>
          </c:val>
        </c:ser>
        <c:ser>
          <c:idx val="8"/>
          <c:order val="8"/>
          <c:tx>
            <c:strRef>
              <c:f>MeqKg!$A$154</c:f>
              <c:strCache>
                <c:ptCount val="1"/>
                <c:pt idx="0">
                  <c:v>40N/16E-36G01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MeqKg!$S$154:$Z$154</c:f>
              <c:numCache>
                <c:formatCode>0.00E+00</c:formatCode>
                <c:ptCount val="8"/>
                <c:pt idx="0">
                  <c:v>5.2636003141948301E-3</c:v>
                </c:pt>
                <c:pt idx="1">
                  <c:v>3.0573431687863248</c:v>
                </c:pt>
                <c:pt idx="2">
                  <c:v>2.9147659963398864E-2</c:v>
                </c:pt>
                <c:pt idx="4">
                  <c:v>2.4451097804391217</c:v>
                </c:pt>
                <c:pt idx="5">
                  <c:v>0.65246411773584512</c:v>
                </c:pt>
                <c:pt idx="6">
                  <c:v>5.3710775148791634E-2</c:v>
                </c:pt>
                <c:pt idx="7">
                  <c:v>0.90516354659535081</c:v>
                </c:pt>
              </c:numCache>
            </c:numRef>
          </c:val>
        </c:ser>
        <c:ser>
          <c:idx val="9"/>
          <c:order val="9"/>
          <c:tx>
            <c:strRef>
              <c:f>MeqKg!$A$155</c:f>
              <c:strCache>
                <c:ptCount val="1"/>
                <c:pt idx="0">
                  <c:v>40N/16E-36G01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MeqKg!$S$155:$Z$155</c:f>
              <c:numCache>
                <c:formatCode>0.00E+00</c:formatCode>
                <c:ptCount val="8"/>
                <c:pt idx="1">
                  <c:v>2.7975689126149375</c:v>
                </c:pt>
                <c:pt idx="3">
                  <c:v>2.8206357713028513E-2</c:v>
                </c:pt>
                <c:pt idx="4">
                  <c:v>1.5469061876247505</c:v>
                </c:pt>
                <c:pt idx="5">
                  <c:v>0.52197129418867605</c:v>
                </c:pt>
                <c:pt idx="6">
                  <c:v>5.8826087067724166E-2</c:v>
                </c:pt>
                <c:pt idx="7">
                  <c:v>1.0697387368854145</c:v>
                </c:pt>
              </c:numCache>
            </c:numRef>
          </c:val>
        </c:ser>
        <c:ser>
          <c:idx val="10"/>
          <c:order val="10"/>
          <c:tx>
            <c:strRef>
              <c:f>MeqKg!$A$156</c:f>
              <c:strCache>
                <c:ptCount val="1"/>
                <c:pt idx="0">
                  <c:v>38N/17E-10D01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MeqKg!$S$156:$Z$156</c:f>
              <c:numCache>
                <c:formatCode>0.00E+00</c:formatCode>
                <c:ptCount val="8"/>
                <c:pt idx="0">
                  <c:v>3.6845202199363811E-2</c:v>
                </c:pt>
                <c:pt idx="2">
                  <c:v>0.12075459127693816</c:v>
                </c:pt>
                <c:pt idx="3">
                  <c:v>0.33847629255634215</c:v>
                </c:pt>
                <c:pt idx="4">
                  <c:v>0.15968063872255492</c:v>
                </c:pt>
                <c:pt idx="5">
                  <c:v>1.9138947453584789</c:v>
                </c:pt>
                <c:pt idx="6">
                  <c:v>4.0922495351460295E-2</c:v>
                </c:pt>
              </c:numCache>
            </c:numRef>
          </c:val>
        </c:ser>
        <c:ser>
          <c:idx val="11"/>
          <c:order val="11"/>
          <c:tx>
            <c:strRef>
              <c:f>MeqKg!$A$157</c:f>
              <c:strCache>
                <c:ptCount val="1"/>
                <c:pt idx="0">
                  <c:v>40N/16E-36F01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MeqKg!$S$157:$Z$157</c:f>
              <c:numCache>
                <c:formatCode>0.00E+00</c:formatCode>
                <c:ptCount val="8"/>
                <c:pt idx="0">
                  <c:v>1.052720062838966E-2</c:v>
                </c:pt>
                <c:pt idx="1">
                  <c:v>2.8774994529753641</c:v>
                </c:pt>
                <c:pt idx="2">
                  <c:v>0.20819757116713475</c:v>
                </c:pt>
                <c:pt idx="3">
                  <c:v>6.7695258511268439E-2</c:v>
                </c:pt>
                <c:pt idx="4">
                  <c:v>1.3972055888223553</c:v>
                </c:pt>
                <c:pt idx="5">
                  <c:v>0.91344976483018314</c:v>
                </c:pt>
                <c:pt idx="6">
                  <c:v>6.1383743027190435E-2</c:v>
                </c:pt>
                <c:pt idx="7">
                  <c:v>0.82287595145031889</c:v>
                </c:pt>
              </c:numCache>
            </c:numRef>
          </c:val>
        </c:ser>
        <c:ser>
          <c:idx val="12"/>
          <c:order val="12"/>
          <c:tx>
            <c:strRef>
              <c:f>MeqKg!$A$158</c:f>
              <c:strCache>
                <c:ptCount val="1"/>
                <c:pt idx="0">
                  <c:v>40N/17E-31P01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MeqKg!$S$158:$Z$158</c:f>
              <c:numCache>
                <c:formatCode>0.00E+00</c:formatCode>
                <c:ptCount val="8"/>
                <c:pt idx="1">
                  <c:v>2.4978293862633372</c:v>
                </c:pt>
                <c:pt idx="2">
                  <c:v>0.81197052755182553</c:v>
                </c:pt>
                <c:pt idx="3">
                  <c:v>0.25385721941725664</c:v>
                </c:pt>
                <c:pt idx="4">
                  <c:v>1.7964071856287427</c:v>
                </c:pt>
                <c:pt idx="5">
                  <c:v>0.6089665098867888</c:v>
                </c:pt>
                <c:pt idx="6">
                  <c:v>5.1153119189325365E-2</c:v>
                </c:pt>
                <c:pt idx="7">
                  <c:v>1.1520263320304465</c:v>
                </c:pt>
              </c:numCache>
            </c:numRef>
          </c:val>
        </c:ser>
        <c:ser>
          <c:idx val="13"/>
          <c:order val="13"/>
          <c:tx>
            <c:strRef>
              <c:f>MeqKg!$A$159</c:f>
              <c:strCache>
                <c:ptCount val="1"/>
                <c:pt idx="0">
                  <c:v>40N/17E-32E01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MeqKg!$S$159:$Z$159</c:f>
              <c:numCache>
                <c:formatCode>0.00E+00</c:formatCode>
                <c:ptCount val="8"/>
                <c:pt idx="0">
                  <c:v>1.052720062838966E-2</c:v>
                </c:pt>
                <c:pt idx="1">
                  <c:v>2.0582114142809895</c:v>
                </c:pt>
                <c:pt idx="2">
                  <c:v>0.15406620266367974</c:v>
                </c:pt>
                <c:pt idx="3">
                  <c:v>9.5901616224296951E-2</c:v>
                </c:pt>
                <c:pt idx="4">
                  <c:v>0.99800399201596812</c:v>
                </c:pt>
                <c:pt idx="5">
                  <c:v>1.0874401962264084</c:v>
                </c:pt>
                <c:pt idx="6">
                  <c:v>7.1614366865055512E-2</c:v>
                </c:pt>
                <c:pt idx="7">
                  <c:v>0.19749022834807653</c:v>
                </c:pt>
              </c:numCache>
            </c:numRef>
          </c:val>
        </c:ser>
        <c:ser>
          <c:idx val="14"/>
          <c:order val="14"/>
          <c:tx>
            <c:strRef>
              <c:f>MeqKg!$A$160</c:f>
              <c:strCache>
                <c:ptCount val="1"/>
                <c:pt idx="0">
                  <c:v>40N/17E-30R01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MeqKg!$S$160:$Z$160</c:f>
              <c:numCache>
                <c:formatCode>0.00E+00</c:formatCode>
                <c:ptCount val="8"/>
              </c:numCache>
            </c:numRef>
          </c:val>
        </c:ser>
        <c:ser>
          <c:idx val="15"/>
          <c:order val="15"/>
          <c:tx>
            <c:strRef>
              <c:f>MeqKg!$A$161</c:f>
              <c:strCache>
                <c:ptCount val="1"/>
                <c:pt idx="0">
                  <c:v>38N/17E-14B01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MeqKg!$S$161:$Z$161</c:f>
              <c:numCache>
                <c:formatCode>0.00E+00</c:formatCode>
                <c:ptCount val="8"/>
                <c:pt idx="0">
                  <c:v>7.3690404398727621E-2</c:v>
                </c:pt>
                <c:pt idx="1">
                  <c:v>1.9183329686502428</c:v>
                </c:pt>
                <c:pt idx="2">
                  <c:v>0.77033101331839859</c:v>
                </c:pt>
                <c:pt idx="3">
                  <c:v>0.42309536569542772</c:v>
                </c:pt>
                <c:pt idx="4">
                  <c:v>0.24950099800399203</c:v>
                </c:pt>
                <c:pt idx="5">
                  <c:v>2.957837333735831</c:v>
                </c:pt>
                <c:pt idx="6">
                  <c:v>7.6729678783988051E-2</c:v>
                </c:pt>
                <c:pt idx="7">
                  <c:v>2.4686278543509566E-2</c:v>
                </c:pt>
              </c:numCache>
            </c:numRef>
          </c:val>
        </c:ser>
        <c:ser>
          <c:idx val="16"/>
          <c:order val="16"/>
          <c:tx>
            <c:strRef>
              <c:f>MeqKg!$A$162</c:f>
              <c:strCache>
                <c:ptCount val="1"/>
                <c:pt idx="0">
                  <c:v>40N/17E-30H01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MeqKg!$S$162:$Z$162</c:f>
              <c:numCache>
                <c:formatCode>0.00E+00</c:formatCode>
                <c:ptCount val="8"/>
                <c:pt idx="0">
                  <c:v>7.8954004712922451E-2</c:v>
                </c:pt>
                <c:pt idx="1">
                  <c:v>0.83927067378448128</c:v>
                </c:pt>
                <c:pt idx="2">
                  <c:v>2.8106672107563191</c:v>
                </c:pt>
                <c:pt idx="3">
                  <c:v>1.1846670239471977</c:v>
                </c:pt>
                <c:pt idx="4">
                  <c:v>1.3972055888223553</c:v>
                </c:pt>
                <c:pt idx="5">
                  <c:v>2.7838469023396057</c:v>
                </c:pt>
                <c:pt idx="6">
                  <c:v>0.18926654100050386</c:v>
                </c:pt>
                <c:pt idx="7">
                  <c:v>0.60069944455873281</c:v>
                </c:pt>
              </c:numCache>
            </c:numRef>
          </c:val>
        </c:ser>
        <c:ser>
          <c:idx val="17"/>
          <c:order val="17"/>
          <c:tx>
            <c:strRef>
              <c:f>MeqKg!$A$163</c:f>
              <c:strCache>
                <c:ptCount val="1"/>
                <c:pt idx="0">
                  <c:v>39N/17E-08P01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MeqKg!$S$163:$Z$163</c:f>
              <c:numCache>
                <c:formatCode>0.00E+00</c:formatCode>
                <c:ptCount val="8"/>
                <c:pt idx="0">
                  <c:v>8.4217605027117282E-2</c:v>
                </c:pt>
                <c:pt idx="1">
                  <c:v>2.6177251968039772</c:v>
                </c:pt>
                <c:pt idx="2">
                  <c:v>1.2700051841195221</c:v>
                </c:pt>
                <c:pt idx="3">
                  <c:v>0.47950808112148474</c:v>
                </c:pt>
                <c:pt idx="4">
                  <c:v>0.5988023952095809</c:v>
                </c:pt>
                <c:pt idx="5">
                  <c:v>3.5233062357735636</c:v>
                </c:pt>
                <c:pt idx="6">
                  <c:v>0.16368998140584118</c:v>
                </c:pt>
                <c:pt idx="7">
                  <c:v>0.26332030446410204</c:v>
                </c:pt>
              </c:numCache>
            </c:numRef>
          </c:val>
        </c:ser>
        <c:ser>
          <c:idx val="18"/>
          <c:order val="18"/>
          <c:tx>
            <c:strRef>
              <c:f>MeqKg!$A$164</c:f>
              <c:strCache>
                <c:ptCount val="1"/>
                <c:pt idx="0">
                  <c:v>40N/17E-30P03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MeqKg!$S$164:$Z$164</c:f>
              <c:numCache>
                <c:formatCode>0.00E+00</c:formatCode>
                <c:ptCount val="8"/>
                <c:pt idx="0">
                  <c:v>5.7899603456143138E-2</c:v>
                </c:pt>
                <c:pt idx="1">
                  <c:v>1.6385760773887492</c:v>
                </c:pt>
                <c:pt idx="3">
                  <c:v>0.42309536569542772</c:v>
                </c:pt>
                <c:pt idx="4">
                  <c:v>0.74850299401197606</c:v>
                </c:pt>
                <c:pt idx="5">
                  <c:v>1.8703971375094226</c:v>
                </c:pt>
                <c:pt idx="6">
                  <c:v>0.10230623837865073</c:v>
                </c:pt>
                <c:pt idx="7">
                  <c:v>0.32915038058012758</c:v>
                </c:pt>
              </c:numCache>
            </c:numRef>
          </c:val>
        </c:ser>
        <c:ser>
          <c:idx val="19"/>
          <c:order val="19"/>
          <c:tx>
            <c:strRef>
              <c:f>MeqKg!$A$165</c:f>
              <c:strCache>
                <c:ptCount val="1"/>
                <c:pt idx="0">
                  <c:v>39N/17E-05D01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MeqKg!$S$165:$Z$165</c:f>
              <c:numCache>
                <c:formatCode>0.00E+00</c:formatCode>
                <c:ptCount val="8"/>
                <c:pt idx="0">
                  <c:v>6.3163203770337961E-2</c:v>
                </c:pt>
                <c:pt idx="1">
                  <c:v>1.6785413475689626</c:v>
                </c:pt>
                <c:pt idx="2">
                  <c:v>1.228365669886095</c:v>
                </c:pt>
                <c:pt idx="3">
                  <c:v>0.42309536569542772</c:v>
                </c:pt>
                <c:pt idx="4">
                  <c:v>0.74850299401197606</c:v>
                </c:pt>
                <c:pt idx="5">
                  <c:v>2.1748803924528168</c:v>
                </c:pt>
                <c:pt idx="6">
                  <c:v>0.16368998140584118</c:v>
                </c:pt>
                <c:pt idx="7">
                  <c:v>0.32915038058012758</c:v>
                </c:pt>
              </c:numCache>
            </c:numRef>
          </c:val>
        </c:ser>
        <c:ser>
          <c:idx val="20"/>
          <c:order val="20"/>
          <c:tx>
            <c:strRef>
              <c:f>MeqKg!$A$166</c:f>
              <c:strCache>
                <c:ptCount val="1"/>
                <c:pt idx="0">
                  <c:v>40N/16E-25F02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MeqKg!$S$166:$Z$166</c:f>
              <c:numCache>
                <c:formatCode>0.00E+00</c:formatCode>
                <c:ptCount val="8"/>
                <c:pt idx="1">
                  <c:v>1.8184197931997095</c:v>
                </c:pt>
                <c:pt idx="3">
                  <c:v>2.8206357713028513E-2</c:v>
                </c:pt>
                <c:pt idx="4">
                  <c:v>0.89820359281437134</c:v>
                </c:pt>
                <c:pt idx="5">
                  <c:v>0.56546890203773248</c:v>
                </c:pt>
                <c:pt idx="6">
                  <c:v>0.10742155029758327</c:v>
                </c:pt>
                <c:pt idx="7">
                  <c:v>0.32915038058012758</c:v>
                </c:pt>
              </c:numCache>
            </c:numRef>
          </c:val>
        </c:ser>
        <c:ser>
          <c:idx val="21"/>
          <c:order val="21"/>
          <c:tx>
            <c:strRef>
              <c:f>MeqKg!$A$167</c:f>
              <c:strCache>
                <c:ptCount val="1"/>
                <c:pt idx="0">
                  <c:v>40N/16E-25R02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MeqKg!$S$167:$Z$167</c:f>
              <c:numCache>
                <c:formatCode>0.00E+00</c:formatCode>
                <c:ptCount val="8"/>
              </c:numCache>
            </c:numRef>
          </c:val>
        </c:ser>
        <c:ser>
          <c:idx val="22"/>
          <c:order val="22"/>
          <c:tx>
            <c:strRef>
              <c:f>MeqKg!$A$168</c:f>
              <c:strCache>
                <c:ptCount val="1"/>
                <c:pt idx="0">
                  <c:v>40N/16E-25P01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MeqKg!$S$168:$Z$168</c:f>
              <c:numCache>
                <c:formatCode>0.00E+00</c:formatCode>
                <c:ptCount val="8"/>
                <c:pt idx="1">
                  <c:v>1.9982635090106697</c:v>
                </c:pt>
                <c:pt idx="3">
                  <c:v>8.4619073139085538E-2</c:v>
                </c:pt>
                <c:pt idx="4">
                  <c:v>0.79840319361277445</c:v>
                </c:pt>
                <c:pt idx="5">
                  <c:v>1.0004449805282958</c:v>
                </c:pt>
                <c:pt idx="6">
                  <c:v>0.14322873373011102</c:v>
                </c:pt>
                <c:pt idx="7">
                  <c:v>0.32915038058012758</c:v>
                </c:pt>
              </c:numCache>
            </c:numRef>
          </c:val>
        </c:ser>
        <c:ser>
          <c:idx val="23"/>
          <c:order val="23"/>
          <c:tx>
            <c:strRef>
              <c:f>MeqKg!$A$169</c:f>
              <c:strCache>
                <c:ptCount val="1"/>
                <c:pt idx="0">
                  <c:v>39N/17E-29G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MeqKg!$S$169:$Z$169</c:f>
              <c:numCache>
                <c:formatCode>0.00E+00</c:formatCode>
                <c:ptCount val="8"/>
                <c:pt idx="0">
                  <c:v>3.1581601885168981E-2</c:v>
                </c:pt>
                <c:pt idx="1">
                  <c:v>1.7584718879293892</c:v>
                </c:pt>
                <c:pt idx="2">
                  <c:v>0.24983708540056171</c:v>
                </c:pt>
                <c:pt idx="3">
                  <c:v>1.5513496742165682</c:v>
                </c:pt>
                <c:pt idx="4">
                  <c:v>0.49900199600798406</c:v>
                </c:pt>
                <c:pt idx="5">
                  <c:v>1.4789186668679155</c:v>
                </c:pt>
                <c:pt idx="6">
                  <c:v>7.6729678783988051E-2</c:v>
                </c:pt>
                <c:pt idx="7">
                  <c:v>9.8745114174038265E-2</c:v>
                </c:pt>
              </c:numCache>
            </c:numRef>
          </c:val>
        </c:ser>
        <c:ser>
          <c:idx val="24"/>
          <c:order val="24"/>
          <c:tx>
            <c:strRef>
              <c:f>MeqKg!$A$170</c:f>
              <c:strCache>
                <c:ptCount val="1"/>
                <c:pt idx="0">
                  <c:v>39N/17E-29C01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MeqKg!$S$170:$Z$170</c:f>
              <c:numCache>
                <c:formatCode>0.00E+00</c:formatCode>
                <c:ptCount val="8"/>
                <c:pt idx="1">
                  <c:v>1.7384892528392826</c:v>
                </c:pt>
                <c:pt idx="3">
                  <c:v>0.16923814627817108</c:v>
                </c:pt>
                <c:pt idx="4">
                  <c:v>0.44910179640718567</c:v>
                </c:pt>
                <c:pt idx="5">
                  <c:v>1.652909098264141</c:v>
                </c:pt>
                <c:pt idx="6">
                  <c:v>7.6729678783988051E-2</c:v>
                </c:pt>
                <c:pt idx="7">
                  <c:v>8.2287595145031894E-2</c:v>
                </c:pt>
              </c:numCache>
            </c:numRef>
          </c:val>
        </c:ser>
        <c:ser>
          <c:idx val="25"/>
          <c:order val="25"/>
          <c:tx>
            <c:strRef>
              <c:f>MeqKg!$A$171</c:f>
              <c:strCache>
                <c:ptCount val="1"/>
                <c:pt idx="0">
                  <c:v>SVF 26 Domestic water well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MeqKg!$S$171:$Z$171</c:f>
              <c:numCache>
                <c:formatCode>0.00E+00</c:formatCode>
                <c:ptCount val="8"/>
                <c:pt idx="2">
                  <c:v>6.6623222773483121E-2</c:v>
                </c:pt>
                <c:pt idx="3">
                  <c:v>1.5513496742165685E-2</c:v>
                </c:pt>
                <c:pt idx="4">
                  <c:v>1.0129740518962076</c:v>
                </c:pt>
                <c:pt idx="5">
                  <c:v>0.86995215698112682</c:v>
                </c:pt>
                <c:pt idx="6">
                  <c:v>0.12455784522600727</c:v>
                </c:pt>
                <c:pt idx="7">
                  <c:v>0.56778440650072004</c:v>
                </c:pt>
              </c:numCache>
            </c:numRef>
          </c:val>
        </c:ser>
        <c:ser>
          <c:idx val="26"/>
          <c:order val="26"/>
          <c:tx>
            <c:strRef>
              <c:f>MeqKg!$A$172</c:f>
              <c:strCache>
                <c:ptCount val="1"/>
                <c:pt idx="0">
                  <c:v>SVF 27 Irrigation well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MeqKg!$S$172:$Z$172</c:f>
              <c:numCache>
                <c:formatCode>0.00E+00</c:formatCode>
                <c:ptCount val="8"/>
                <c:pt idx="2">
                  <c:v>0.27065684251727518</c:v>
                </c:pt>
                <c:pt idx="3">
                  <c:v>0.11000479508081121</c:v>
                </c:pt>
                <c:pt idx="4">
                  <c:v>0.93313373253493015</c:v>
                </c:pt>
                <c:pt idx="5">
                  <c:v>0.95694737267923946</c:v>
                </c:pt>
                <c:pt idx="6">
                  <c:v>8.3123818682653713E-2</c:v>
                </c:pt>
                <c:pt idx="7">
                  <c:v>0.40320921621065625</c:v>
                </c:pt>
              </c:numCache>
            </c:numRef>
          </c:val>
        </c:ser>
        <c:ser>
          <c:idx val="27"/>
          <c:order val="27"/>
          <c:tx>
            <c:strRef>
              <c:f>MeqKg!$A$173</c:f>
              <c:strCache>
                <c:ptCount val="1"/>
                <c:pt idx="0">
                  <c:v>38N/17E-10P01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MeqKg!$S$173:$Z$173</c:f>
              <c:numCache>
                <c:formatCode>0.00E+00</c:formatCode>
                <c:ptCount val="8"/>
                <c:pt idx="0">
                  <c:v>7.8954004712922451E-2</c:v>
                </c:pt>
                <c:pt idx="1">
                  <c:v>0.95916648432512142</c:v>
                </c:pt>
                <c:pt idx="3">
                  <c:v>0.42309536569542772</c:v>
                </c:pt>
                <c:pt idx="4">
                  <c:v>0.19960079840319361</c:v>
                </c:pt>
                <c:pt idx="5">
                  <c:v>2.0008899610565916</c:v>
                </c:pt>
                <c:pt idx="6">
                  <c:v>8.1844990702920589E-2</c:v>
                </c:pt>
                <c:pt idx="7">
                  <c:v>0.16457519029006379</c:v>
                </c:pt>
              </c:numCache>
            </c:numRef>
          </c:val>
        </c:ser>
        <c:ser>
          <c:idx val="28"/>
          <c:order val="28"/>
          <c:tx>
            <c:strRef>
              <c:f>MeqKg!$A$174</c:f>
              <c:strCache>
                <c:ptCount val="1"/>
                <c:pt idx="0">
                  <c:v>39N/17E-05D01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MeqKg!$S$174:$Z$174</c:f>
              <c:numCache>
                <c:formatCode>0.00E+00</c:formatCode>
                <c:ptCount val="8"/>
                <c:pt idx="1">
                  <c:v>1.3788018212173621</c:v>
                </c:pt>
                <c:pt idx="2">
                  <c:v>1.5198422695200837</c:v>
                </c:pt>
                <c:pt idx="3">
                  <c:v>0.47950808112148474</c:v>
                </c:pt>
                <c:pt idx="4">
                  <c:v>0.40419161676646709</c:v>
                </c:pt>
                <c:pt idx="5">
                  <c:v>2.6968516866414931</c:v>
                </c:pt>
                <c:pt idx="6">
                  <c:v>5.3710775148791634E-2</c:v>
                </c:pt>
                <c:pt idx="7">
                  <c:v>0.29623534252211481</c:v>
                </c:pt>
              </c:numCache>
            </c:numRef>
          </c:val>
        </c:ser>
        <c:ser>
          <c:idx val="29"/>
          <c:order val="29"/>
          <c:tx>
            <c:strRef>
              <c:f>MeqKg!$A$175</c:f>
              <c:strCache>
                <c:ptCount val="1"/>
                <c:pt idx="0">
                  <c:v>40N/16E-24N01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MeqKg!$S$175:$Z$175</c:f>
              <c:numCache>
                <c:formatCode>0.00E+00</c:formatCode>
                <c:ptCount val="8"/>
                <c:pt idx="1">
                  <c:v>2.0382287791908831</c:v>
                </c:pt>
                <c:pt idx="2">
                  <c:v>6.8705198485154467E-2</c:v>
                </c:pt>
                <c:pt idx="3">
                  <c:v>2.8206357713028513E-2</c:v>
                </c:pt>
                <c:pt idx="4">
                  <c:v>1.0479041916167664</c:v>
                </c:pt>
                <c:pt idx="5">
                  <c:v>0.38277894907169585</c:v>
                </c:pt>
                <c:pt idx="6">
                  <c:v>7.4172022824521774E-2</c:v>
                </c:pt>
                <c:pt idx="7">
                  <c:v>0.59247068504422962</c:v>
                </c:pt>
              </c:numCache>
            </c:numRef>
          </c:val>
        </c:ser>
        <c:marker val="1"/>
        <c:axId val="95222400"/>
        <c:axId val="95240576"/>
      </c:lineChart>
      <c:catAx>
        <c:axId val="95222400"/>
        <c:scaling>
          <c:orientation val="minMax"/>
        </c:scaling>
        <c:axPos val="b"/>
        <c:majorGridlines/>
        <c:numFmt formatCode="@" sourceLinked="1"/>
        <c:majorTickMark val="none"/>
        <c:minorTickMark val="in"/>
        <c:tickLblPos val="nextTo"/>
        <c:crossAx val="95240576"/>
        <c:crossesAt val="1.0000000000000043E-10"/>
        <c:auto val="1"/>
        <c:lblAlgn val="ctr"/>
        <c:lblOffset val="100"/>
      </c:catAx>
      <c:valAx>
        <c:axId val="95240576"/>
        <c:scaling>
          <c:logBase val="10"/>
          <c:orientation val="minMax"/>
          <c:max val="30"/>
          <c:min val="1.0000000000000005E-2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meq/kg</a:t>
                </a:r>
              </a:p>
            </c:rich>
          </c:tx>
          <c:layout>
            <c:manualLayout>
              <c:xMode val="edge"/>
              <c:yMode val="edge"/>
              <c:x val="1.3586956521739106E-2"/>
              <c:y val="0.51878564720989806"/>
            </c:manualLayout>
          </c:layout>
        </c:title>
        <c:numFmt formatCode="@" sourceLinked="0"/>
        <c:majorTickMark val="in"/>
        <c:minorTickMark val="in"/>
        <c:tickLblPos val="nextTo"/>
        <c:crossAx val="952224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9850040653885752"/>
          <c:y val="3.4239425967710742E-2"/>
          <c:w val="0.48984840380006878"/>
          <c:h val="0.94665669771510863"/>
        </c:manualLayout>
      </c:layout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1400">
          <a:latin typeface="Times New Roman"/>
          <a:cs typeface="Times New Roman"/>
        </a:defRPr>
      </a:pPr>
      <a:endParaRPr lang="en-US"/>
    </a:p>
  </c:txPr>
  <c:printSettings>
    <c:headerFooter/>
    <c:pageMargins b="1" l="0.75000000000000089" r="0.75000000000000089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title>
      <c:tx>
        <c:rich>
          <a:bodyPr/>
          <a:lstStyle/>
          <a:p>
            <a:pPr>
              <a:defRPr/>
            </a:pPr>
            <a:r>
              <a:rPr lang="en-US"/>
              <a:t>Eastern Cold Wells</a:t>
            </a:r>
          </a:p>
        </c:rich>
      </c:tx>
      <c:layout>
        <c:manualLayout>
          <c:xMode val="edge"/>
          <c:yMode val="edge"/>
          <c:x val="0.25658748164954065"/>
          <c:y val="2.521005067154021E-2"/>
        </c:manualLayout>
      </c:layout>
    </c:title>
    <c:plotArea>
      <c:layout>
        <c:manualLayout>
          <c:layoutTarget val="inner"/>
          <c:xMode val="edge"/>
          <c:yMode val="edge"/>
          <c:x val="6.2814291070759032E-2"/>
          <c:y val="0.11678200002198415"/>
          <c:w val="0.43216990733301253"/>
          <c:h val="0.80127025130207863"/>
        </c:manualLayout>
      </c:layout>
      <c:lineChart>
        <c:grouping val="standard"/>
        <c:ser>
          <c:idx val="0"/>
          <c:order val="0"/>
          <c:tx>
            <c:strRef>
              <c:f>MeqKg!$A$346</c:f>
              <c:strCache>
                <c:ptCount val="1"/>
                <c:pt idx="0">
                  <c:v>43N/16E-04H01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MeqKg!$S$346:$Z$346</c:f>
              <c:numCache>
                <c:formatCode>0.00E+00</c:formatCode>
                <c:ptCount val="8"/>
                <c:pt idx="0">
                  <c:v>2.105440125677932E-2</c:v>
                </c:pt>
                <c:pt idx="1">
                  <c:v>3.756735396940059</c:v>
                </c:pt>
                <c:pt idx="2">
                  <c:v>4.1223119091092686</c:v>
                </c:pt>
                <c:pt idx="3">
                  <c:v>6.8541449242659294</c:v>
                </c:pt>
                <c:pt idx="4">
                  <c:v>3.0439121756487029</c:v>
                </c:pt>
                <c:pt idx="5">
                  <c:v>10.22193784452824</c:v>
                </c:pt>
                <c:pt idx="6">
                  <c:v>0.21995841251409906</c:v>
                </c:pt>
                <c:pt idx="7">
                  <c:v>1.1520263320304465</c:v>
                </c:pt>
              </c:numCache>
            </c:numRef>
          </c:val>
        </c:ser>
        <c:ser>
          <c:idx val="1"/>
          <c:order val="1"/>
          <c:tx>
            <c:strRef>
              <c:f>MeqKg!$A$347</c:f>
              <c:strCache>
                <c:ptCount val="1"/>
                <c:pt idx="0">
                  <c:v>44N/16E-25F01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MeqKg!$S$347:$Z$347</c:f>
              <c:numCache>
                <c:formatCode>0.00E+00</c:formatCode>
                <c:ptCount val="8"/>
                <c:pt idx="0">
                  <c:v>5.7899603456143138E-2</c:v>
                </c:pt>
                <c:pt idx="1">
                  <c:v>7.2337139026186241</c:v>
                </c:pt>
                <c:pt idx="3">
                  <c:v>4.5976363072236479</c:v>
                </c:pt>
                <c:pt idx="4">
                  <c:v>0.24950099800399203</c:v>
                </c:pt>
                <c:pt idx="5">
                  <c:v>24.532650826867776</c:v>
                </c:pt>
                <c:pt idx="6">
                  <c:v>0.11253686221651581</c:v>
                </c:pt>
                <c:pt idx="7">
                  <c:v>0.24686278543509566</c:v>
                </c:pt>
              </c:numCache>
            </c:numRef>
          </c:val>
        </c:ser>
        <c:ser>
          <c:idx val="2"/>
          <c:order val="2"/>
          <c:tx>
            <c:strRef>
              <c:f>MeqKg!$A$348</c:f>
              <c:strCache>
                <c:ptCount val="1"/>
                <c:pt idx="0">
                  <c:v>43N/17E-31R01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MeqKg!$S$348:$Z$348</c:f>
              <c:numCache>
                <c:formatCode>0.00E+00</c:formatCode>
                <c:ptCount val="8"/>
                <c:pt idx="0">
                  <c:v>3.6845202199363811E-2</c:v>
                </c:pt>
                <c:pt idx="1">
                  <c:v>3.1972216144170713</c:v>
                </c:pt>
                <c:pt idx="3">
                  <c:v>0.64874622739965582</c:v>
                </c:pt>
                <c:pt idx="4">
                  <c:v>0.44910179640718567</c:v>
                </c:pt>
                <c:pt idx="5">
                  <c:v>3.5668038436226199</c:v>
                </c:pt>
                <c:pt idx="6">
                  <c:v>0.17392060524370623</c:v>
                </c:pt>
                <c:pt idx="7">
                  <c:v>0.24686278543509566</c:v>
                </c:pt>
              </c:numCache>
            </c:numRef>
          </c:val>
        </c:ser>
        <c:ser>
          <c:idx val="3"/>
          <c:order val="3"/>
          <c:tx>
            <c:strRef>
              <c:f>MeqKg!$A$349</c:f>
              <c:strCache>
                <c:ptCount val="1"/>
                <c:pt idx="0">
                  <c:v>43N/17E-17N01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MeqKg!$S$349:$Z$349</c:f>
              <c:numCache>
                <c:formatCode>0.00E+00</c:formatCode>
                <c:ptCount val="8"/>
                <c:pt idx="0">
                  <c:v>3.6845202199363811E-2</c:v>
                </c:pt>
                <c:pt idx="1">
                  <c:v>3.6768048565796319</c:v>
                </c:pt>
                <c:pt idx="2">
                  <c:v>1.4365632410532299</c:v>
                </c:pt>
                <c:pt idx="3">
                  <c:v>1.5795560319295967</c:v>
                </c:pt>
                <c:pt idx="4">
                  <c:v>0.39920159680638723</c:v>
                </c:pt>
                <c:pt idx="5">
                  <c:v>5.9591722753207188</c:v>
                </c:pt>
                <c:pt idx="6">
                  <c:v>9.2075614540785652E-2</c:v>
                </c:pt>
                <c:pt idx="7">
                  <c:v>0.19749022834807653</c:v>
                </c:pt>
              </c:numCache>
            </c:numRef>
          </c:val>
        </c:ser>
        <c:ser>
          <c:idx val="4"/>
          <c:order val="4"/>
          <c:tx>
            <c:strRef>
              <c:f>MeqKg!$A$350</c:f>
              <c:strCache>
                <c:ptCount val="1"/>
                <c:pt idx="0">
                  <c:v>43N/17E-20D01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MeqKg!$S$350:$Z$350</c:f>
              <c:numCache>
                <c:formatCode>0.00E+00</c:formatCode>
                <c:ptCount val="8"/>
                <c:pt idx="1">
                  <c:v>3.0773258038764313</c:v>
                </c:pt>
                <c:pt idx="3">
                  <c:v>1.3821115279383971</c:v>
                </c:pt>
              </c:numCache>
            </c:numRef>
          </c:val>
        </c:ser>
        <c:ser>
          <c:idx val="5"/>
          <c:order val="5"/>
          <c:tx>
            <c:strRef>
              <c:f>MeqKg!$A$351</c:f>
              <c:strCache>
                <c:ptCount val="1"/>
                <c:pt idx="0">
                  <c:v>43N/17E-21L01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MeqKg!$S$351:$Z$351</c:f>
              <c:numCache>
                <c:formatCode>0.00E+00</c:formatCode>
                <c:ptCount val="8"/>
                <c:pt idx="0">
                  <c:v>1.579080094258449E-2</c:v>
                </c:pt>
                <c:pt idx="1">
                  <c:v>2.5977425617138707</c:v>
                </c:pt>
                <c:pt idx="3">
                  <c:v>0.7051589428257129</c:v>
                </c:pt>
                <c:pt idx="4">
                  <c:v>1.2974051896207586</c:v>
                </c:pt>
                <c:pt idx="5">
                  <c:v>1.78340192181131</c:v>
                </c:pt>
                <c:pt idx="6">
                  <c:v>0.1611323254463749</c:v>
                </c:pt>
                <c:pt idx="7">
                  <c:v>0.65830076116025515</c:v>
                </c:pt>
              </c:numCache>
            </c:numRef>
          </c:val>
        </c:ser>
        <c:ser>
          <c:idx val="6"/>
          <c:order val="6"/>
          <c:tx>
            <c:strRef>
              <c:f>MeqKg!$A$352</c:f>
              <c:strCache>
                <c:ptCount val="1"/>
                <c:pt idx="0">
                  <c:v>43N/17E-34F01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MeqKg!$S$352:$Z$352</c:f>
              <c:numCache>
                <c:formatCode>0.00E+00</c:formatCode>
                <c:ptCount val="8"/>
                <c:pt idx="0">
                  <c:v>2.105440125677932E-2</c:v>
                </c:pt>
                <c:pt idx="1">
                  <c:v>2.4778467511732303</c:v>
                </c:pt>
                <c:pt idx="2">
                  <c:v>0.56213344215126382</c:v>
                </c:pt>
                <c:pt idx="3">
                  <c:v>0.64874622739965582</c:v>
                </c:pt>
                <c:pt idx="4">
                  <c:v>0.79840319361277445</c:v>
                </c:pt>
                <c:pt idx="5">
                  <c:v>2.2183780003018736</c:v>
                </c:pt>
                <c:pt idx="6">
                  <c:v>0.21995841251409906</c:v>
                </c:pt>
                <c:pt idx="7">
                  <c:v>0.57601316601522323</c:v>
                </c:pt>
              </c:numCache>
            </c:numRef>
          </c:val>
        </c:ser>
        <c:ser>
          <c:idx val="7"/>
          <c:order val="7"/>
          <c:tx>
            <c:strRef>
              <c:f>MeqKg!$A$353</c:f>
              <c:strCache>
                <c:ptCount val="1"/>
                <c:pt idx="0">
                  <c:v>43N/17E-21J01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MeqKg!$S$353:$Z$353</c:f>
              <c:numCache>
                <c:formatCode>0.00E+00</c:formatCode>
                <c:ptCount val="8"/>
                <c:pt idx="1">
                  <c:v>2.9574299933357913</c:v>
                </c:pt>
                <c:pt idx="2">
                  <c:v>0.45803465656769649</c:v>
                </c:pt>
                <c:pt idx="3">
                  <c:v>0.56412715426057025</c:v>
                </c:pt>
                <c:pt idx="4">
                  <c:v>0.49900199600798406</c:v>
                </c:pt>
                <c:pt idx="5">
                  <c:v>2.6968516866414931</c:v>
                </c:pt>
                <c:pt idx="6">
                  <c:v>0.17136294928423998</c:v>
                </c:pt>
                <c:pt idx="7">
                  <c:v>0.49372557087019131</c:v>
                </c:pt>
              </c:numCache>
            </c:numRef>
          </c:val>
        </c:ser>
        <c:ser>
          <c:idx val="8"/>
          <c:order val="8"/>
          <c:tx>
            <c:strRef>
              <c:f>MeqKg!$A$354</c:f>
              <c:strCache>
                <c:ptCount val="1"/>
                <c:pt idx="0">
                  <c:v>43N/17E-20P01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MeqKg!$S$354:$Z$354</c:f>
              <c:numCache>
                <c:formatCode>0.00E+00</c:formatCode>
                <c:ptCount val="8"/>
                <c:pt idx="0">
                  <c:v>2.631800157097415E-2</c:v>
                </c:pt>
                <c:pt idx="1">
                  <c:v>2.9774126284258977</c:v>
                </c:pt>
                <c:pt idx="3">
                  <c:v>0.73336530053874138</c:v>
                </c:pt>
                <c:pt idx="4">
                  <c:v>0.44910179640718567</c:v>
                </c:pt>
                <c:pt idx="5">
                  <c:v>3.3928134122263947</c:v>
                </c:pt>
                <c:pt idx="6">
                  <c:v>0.17903591716263878</c:v>
                </c:pt>
                <c:pt idx="7">
                  <c:v>0.41143797572515944</c:v>
                </c:pt>
              </c:numCache>
            </c:numRef>
          </c:val>
        </c:ser>
        <c:ser>
          <c:idx val="9"/>
          <c:order val="9"/>
          <c:tx>
            <c:strRef>
              <c:f>MeqKg!$A$355</c:f>
              <c:strCache>
                <c:ptCount val="1"/>
                <c:pt idx="0">
                  <c:v>43N/17E-20M01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MeqKg!$S$355:$Z$355</c:f>
              <c:numCache>
                <c:formatCode>0.00E+00</c:formatCode>
                <c:ptCount val="8"/>
                <c:pt idx="0">
                  <c:v>3.1581601885168981E-2</c:v>
                </c:pt>
                <c:pt idx="1">
                  <c:v>2.9374473582456844</c:v>
                </c:pt>
                <c:pt idx="3">
                  <c:v>1.0718415930950835</c:v>
                </c:pt>
                <c:pt idx="4">
                  <c:v>0.44910179640718567</c:v>
                </c:pt>
                <c:pt idx="5">
                  <c:v>4.0887751378112958</c:v>
                </c:pt>
                <c:pt idx="6">
                  <c:v>0.18926654100050386</c:v>
                </c:pt>
                <c:pt idx="7">
                  <c:v>0.41143797572515944</c:v>
                </c:pt>
              </c:numCache>
            </c:numRef>
          </c:val>
        </c:ser>
        <c:ser>
          <c:idx val="10"/>
          <c:order val="10"/>
          <c:tx>
            <c:strRef>
              <c:f>MeqKg!$A$356</c:f>
              <c:strCache>
                <c:ptCount val="1"/>
                <c:pt idx="0">
                  <c:v>43N/17E-21J01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MeqKg!$S$356:$Z$356</c:f>
              <c:numCache>
                <c:formatCode>0.00E+00</c:formatCode>
                <c:ptCount val="8"/>
                <c:pt idx="1">
                  <c:v>3.0773258038764313</c:v>
                </c:pt>
                <c:pt idx="2">
                  <c:v>0.58295319926797728</c:v>
                </c:pt>
                <c:pt idx="3">
                  <c:v>0.62053986968662733</c:v>
                </c:pt>
                <c:pt idx="4">
                  <c:v>0.64870259481037928</c:v>
                </c:pt>
                <c:pt idx="5">
                  <c:v>3.0448325494339437</c:v>
                </c:pt>
                <c:pt idx="6">
                  <c:v>0.23018903635196414</c:v>
                </c:pt>
                <c:pt idx="7">
                  <c:v>0.46903929232668179</c:v>
                </c:pt>
              </c:numCache>
            </c:numRef>
          </c:val>
        </c:ser>
        <c:ser>
          <c:idx val="11"/>
          <c:order val="11"/>
          <c:tx>
            <c:strRef>
              <c:f>MeqKg!$A$357</c:f>
              <c:strCache>
                <c:ptCount val="1"/>
                <c:pt idx="0">
                  <c:v>43N/17E-20D01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MeqKg!$S$357:$Z$357</c:f>
              <c:numCache>
                <c:formatCode>0.00E+00</c:formatCode>
                <c:ptCount val="8"/>
                <c:pt idx="1">
                  <c:v>4.4960928952740069</c:v>
                </c:pt>
                <c:pt idx="2">
                  <c:v>1.4990225124033703</c:v>
                </c:pt>
                <c:pt idx="3">
                  <c:v>1.918032324485939</c:v>
                </c:pt>
                <c:pt idx="4">
                  <c:v>0.44910179640718567</c:v>
                </c:pt>
                <c:pt idx="5">
                  <c:v>7.2206029029433525</c:v>
                </c:pt>
                <c:pt idx="6">
                  <c:v>0.12532514201384715</c:v>
                </c:pt>
                <c:pt idx="7">
                  <c:v>0.16457519029006379</c:v>
                </c:pt>
              </c:numCache>
            </c:numRef>
          </c:val>
        </c:ser>
        <c:ser>
          <c:idx val="12"/>
          <c:order val="12"/>
          <c:tx>
            <c:strRef>
              <c:f>MeqKg!$A$358</c:f>
              <c:strCache>
                <c:ptCount val="1"/>
                <c:pt idx="0">
                  <c:v>42N/17E-06A01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MeqKg!$S$358:$Z$358</c:f>
              <c:numCache>
                <c:formatCode>0.00E+00</c:formatCode>
                <c:ptCount val="8"/>
                <c:pt idx="0">
                  <c:v>3.1581601885168981E-2</c:v>
                </c:pt>
                <c:pt idx="1">
                  <c:v>3.4370132354983518</c:v>
                </c:pt>
                <c:pt idx="2">
                  <c:v>0.66623222773483126</c:v>
                </c:pt>
                <c:pt idx="3">
                  <c:v>0.7051589428257129</c:v>
                </c:pt>
                <c:pt idx="4">
                  <c:v>0.64870259481037928</c:v>
                </c:pt>
                <c:pt idx="5">
                  <c:v>3.7407942750188452</c:v>
                </c:pt>
                <c:pt idx="6">
                  <c:v>0.18159357312210503</c:v>
                </c:pt>
                <c:pt idx="7">
                  <c:v>0.27154906397860523</c:v>
                </c:pt>
              </c:numCache>
            </c:numRef>
          </c:val>
        </c:ser>
        <c:ser>
          <c:idx val="13"/>
          <c:order val="13"/>
          <c:tx>
            <c:strRef>
              <c:f>MeqKg!$A$359</c:f>
              <c:strCache>
                <c:ptCount val="1"/>
                <c:pt idx="0">
                  <c:v>42N/17E-10H01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MeqKg!$S$359:$Z$359</c:f>
              <c:numCache>
                <c:formatCode>0.00E+00</c:formatCode>
                <c:ptCount val="8"/>
                <c:pt idx="0">
                  <c:v>6.3163203770337961E-2</c:v>
                </c:pt>
                <c:pt idx="1">
                  <c:v>6.2345821481132893</c:v>
                </c:pt>
                <c:pt idx="2">
                  <c:v>3.8516550665919929</c:v>
                </c:pt>
                <c:pt idx="3">
                  <c:v>6.5156686317095867</c:v>
                </c:pt>
                <c:pt idx="4">
                  <c:v>1.9461077844311379</c:v>
                </c:pt>
                <c:pt idx="5">
                  <c:v>13.919234511698029</c:v>
                </c:pt>
                <c:pt idx="6">
                  <c:v>0.2813421555412895</c:v>
                </c:pt>
                <c:pt idx="7">
                  <c:v>1.1520263320304465</c:v>
                </c:pt>
              </c:numCache>
            </c:numRef>
          </c:val>
        </c:ser>
        <c:ser>
          <c:idx val="14"/>
          <c:order val="14"/>
          <c:tx>
            <c:strRef>
              <c:f>MeqKg!$A$360</c:f>
              <c:strCache>
                <c:ptCount val="1"/>
                <c:pt idx="0">
                  <c:v>42N/17E-02N01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MeqKg!$S$360:$Z$360</c:f>
              <c:numCache>
                <c:formatCode>0.00E+00</c:formatCode>
                <c:ptCount val="8"/>
                <c:pt idx="0">
                  <c:v>1.579080094258449E-2</c:v>
                </c:pt>
                <c:pt idx="1">
                  <c:v>5.5152072848694482</c:v>
                </c:pt>
                <c:pt idx="3">
                  <c:v>2.7642230558767942</c:v>
                </c:pt>
                <c:pt idx="4">
                  <c:v>3.2934131736526946</c:v>
                </c:pt>
                <c:pt idx="5">
                  <c:v>5.5241961968301556</c:v>
                </c:pt>
                <c:pt idx="6">
                  <c:v>0.2813421555412895</c:v>
                </c:pt>
                <c:pt idx="7">
                  <c:v>1.5634643077556059</c:v>
                </c:pt>
              </c:numCache>
            </c:numRef>
          </c:val>
        </c:ser>
        <c:ser>
          <c:idx val="15"/>
          <c:order val="15"/>
          <c:tx>
            <c:strRef>
              <c:f>MeqKg!$A$361</c:f>
              <c:strCache>
                <c:ptCount val="1"/>
                <c:pt idx="0">
                  <c:v>SVF 8 Domestic water supply for hotel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MeqKg!$S$361:$Z$361</c:f>
              <c:numCache>
                <c:formatCode>0.00E+00</c:formatCode>
                <c:ptCount val="8"/>
                <c:pt idx="0">
                  <c:v>0.30528881822330012</c:v>
                </c:pt>
                <c:pt idx="1">
                  <c:v>4.4905665324959685</c:v>
                </c:pt>
                <c:pt idx="2">
                  <c:v>7.0787174196825822</c:v>
                </c:pt>
                <c:pt idx="3">
                  <c:v>1.6754576481538936</c:v>
                </c:pt>
                <c:pt idx="4">
                  <c:v>7.7345309381237529E-2</c:v>
                </c:pt>
                <c:pt idx="5">
                  <c:v>32.623205886792256</c:v>
                </c:pt>
                <c:pt idx="6">
                  <c:v>0.18670888504103758</c:v>
                </c:pt>
                <c:pt idx="7">
                  <c:v>6.5830076116025508E-3</c:v>
                </c:pt>
              </c:numCache>
            </c:numRef>
          </c:val>
        </c:ser>
        <c:ser>
          <c:idx val="16"/>
          <c:order val="16"/>
          <c:tx>
            <c:strRef>
              <c:f>MeqKg!$A$362</c:f>
              <c:strCache>
                <c:ptCount val="1"/>
                <c:pt idx="0">
                  <c:v>SVF 33 Well with wind powered pump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MeqKg!$S$362:$Z$362</c:f>
              <c:numCache>
                <c:formatCode>0.00E+00</c:formatCode>
                <c:ptCount val="8"/>
                <c:pt idx="0">
                  <c:v>4.7372402827753471E-2</c:v>
                </c:pt>
                <c:pt idx="1">
                  <c:v>3.3433415059459031</c:v>
                </c:pt>
                <c:pt idx="2">
                  <c:v>1.3324644554696625</c:v>
                </c:pt>
                <c:pt idx="3">
                  <c:v>1.478013144162694</c:v>
                </c:pt>
                <c:pt idx="4">
                  <c:v>0.34930139720558884</c:v>
                </c:pt>
                <c:pt idx="5">
                  <c:v>5.5676938046792115</c:v>
                </c:pt>
                <c:pt idx="6">
                  <c:v>7.4172022824521774E-2</c:v>
                </c:pt>
                <c:pt idx="7">
                  <c:v>9.0516354659535087E-2</c:v>
                </c:pt>
              </c:numCache>
            </c:numRef>
          </c:val>
        </c:ser>
        <c:ser>
          <c:idx val="18"/>
          <c:order val="17"/>
          <c:tx>
            <c:strRef>
              <c:f>MeqKg!$A$364</c:f>
              <c:strCache>
                <c:ptCount val="1"/>
                <c:pt idx="0">
                  <c:v>Between Seyferth and Boyd</c:v>
                </c:pt>
              </c:strCache>
            </c:strRef>
          </c:tx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MeqKg!$S$364:$Z$364</c:f>
              <c:numCache>
                <c:formatCode>0.00E+00</c:formatCode>
                <c:ptCount val="8"/>
                <c:pt idx="0">
                  <c:v>3.6845202199363811E-2</c:v>
                </c:pt>
                <c:pt idx="1">
                  <c:v>2.897482088065471</c:v>
                </c:pt>
                <c:pt idx="3">
                  <c:v>2.0026513976250246</c:v>
                </c:pt>
                <c:pt idx="4">
                  <c:v>0.79840319361277445</c:v>
                </c:pt>
                <c:pt idx="5">
                  <c:v>6.0896650988678873</c:v>
                </c:pt>
                <c:pt idx="6">
                  <c:v>0.35807183432527756</c:v>
                </c:pt>
                <c:pt idx="7">
                  <c:v>0.32915038058012758</c:v>
                </c:pt>
              </c:numCache>
            </c:numRef>
          </c:val>
        </c:ser>
        <c:ser>
          <c:idx val="19"/>
          <c:order val="18"/>
          <c:tx>
            <c:strRef>
              <c:f>MeqKg!$A$365</c:f>
              <c:strCache>
                <c:ptCount val="1"/>
                <c:pt idx="0">
                  <c:v>Adjacent to Boyd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MeqKg!$S$365:$Z$365</c:f>
              <c:numCache>
                <c:formatCode>0.00E+00</c:formatCode>
                <c:ptCount val="8"/>
                <c:pt idx="0">
                  <c:v>9.4744805655506942E-2</c:v>
                </c:pt>
                <c:pt idx="1">
                  <c:v>7.0738528218977699</c:v>
                </c:pt>
                <c:pt idx="3">
                  <c:v>5.2463825346233035</c:v>
                </c:pt>
                <c:pt idx="4">
                  <c:v>4.9900199600798403E-2</c:v>
                </c:pt>
                <c:pt idx="5">
                  <c:v>13.31026800181124</c:v>
                </c:pt>
                <c:pt idx="6">
                  <c:v>0.14322873373011102</c:v>
                </c:pt>
              </c:numCache>
            </c:numRef>
          </c:val>
        </c:ser>
        <c:ser>
          <c:idx val="20"/>
          <c:order val="19"/>
          <c:tx>
            <c:strRef>
              <c:f>MeqKg!$A$366</c:f>
              <c:strCache>
                <c:ptCount val="1"/>
                <c:pt idx="0">
                  <c:v>Boyd Warm Springs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MeqKg!$S$366:$Z$366</c:f>
              <c:numCache>
                <c:formatCode>0.00E+00</c:formatCode>
                <c:ptCount val="8"/>
                <c:pt idx="0">
                  <c:v>5.2636003141948301E-2</c:v>
                </c:pt>
                <c:pt idx="1">
                  <c:v>3.8566485723905921</c:v>
                </c:pt>
                <c:pt idx="3">
                  <c:v>1.1282543085211405</c:v>
                </c:pt>
                <c:pt idx="4">
                  <c:v>9.9800399201596807E-2</c:v>
                </c:pt>
                <c:pt idx="5">
                  <c:v>5.6111914125282683</c:v>
                </c:pt>
                <c:pt idx="6">
                  <c:v>0.15857466948690863</c:v>
                </c:pt>
                <c:pt idx="7">
                  <c:v>8.2287595145031894E-2</c:v>
                </c:pt>
              </c:numCache>
            </c:numRef>
          </c:val>
        </c:ser>
        <c:marker val="1"/>
        <c:axId val="95538560"/>
        <c:axId val="95552640"/>
      </c:lineChart>
      <c:catAx>
        <c:axId val="95538560"/>
        <c:scaling>
          <c:orientation val="minMax"/>
        </c:scaling>
        <c:axPos val="b"/>
        <c:majorGridlines/>
        <c:numFmt formatCode="@" sourceLinked="1"/>
        <c:majorTickMark val="none"/>
        <c:minorTickMark val="in"/>
        <c:tickLblPos val="nextTo"/>
        <c:crossAx val="95552640"/>
        <c:crossesAt val="1.0000000000000043E-10"/>
        <c:auto val="1"/>
        <c:lblAlgn val="ctr"/>
        <c:lblOffset val="100"/>
      </c:catAx>
      <c:valAx>
        <c:axId val="95552640"/>
        <c:scaling>
          <c:logBase val="10"/>
          <c:orientation val="minMax"/>
          <c:max val="30"/>
          <c:min val="1.0000000000000005E-2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meq/kg</a:t>
                </a:r>
              </a:p>
            </c:rich>
          </c:tx>
          <c:layout>
            <c:manualLayout>
              <c:xMode val="edge"/>
              <c:yMode val="edge"/>
              <c:x val="8.1632653061224567E-3"/>
              <c:y val="0.49962508666974653"/>
            </c:manualLayout>
          </c:layout>
        </c:title>
        <c:numFmt formatCode="@" sourceLinked="0"/>
        <c:majorTickMark val="in"/>
        <c:minorTickMark val="in"/>
        <c:tickLblPos val="nextTo"/>
        <c:crossAx val="955385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9489838770153732"/>
          <c:y val="2.0338212989997936E-2"/>
          <c:w val="0.49955873372971266"/>
          <c:h val="0.96287959301159143"/>
        </c:manualLayout>
      </c:layout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1400">
          <a:latin typeface="Times New Roman"/>
          <a:cs typeface="Times New Roman"/>
        </a:defRPr>
      </a:pPr>
      <a:endParaRPr lang="en-US"/>
    </a:p>
  </c:txPr>
  <c:printSettings>
    <c:headerFooter/>
    <c:pageMargins b="1" l="0.75000000000000089" r="0.75000000000000089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autoTitleDeleted val="1"/>
    <c:plotArea>
      <c:layout>
        <c:manualLayout>
          <c:layoutTarget val="inner"/>
          <c:xMode val="edge"/>
          <c:yMode val="edge"/>
          <c:x val="0.10363058854931302"/>
          <c:y val="0.12773092340247019"/>
          <c:w val="0.55325837448285098"/>
          <c:h val="0.80127025130207863"/>
        </c:manualLayout>
      </c:layout>
      <c:lineChart>
        <c:grouping val="standard"/>
        <c:ser>
          <c:idx val="3"/>
          <c:order val="0"/>
          <c:tx>
            <c:strRef>
              <c:f>MeqKg!$A$340</c:f>
              <c:strCache>
                <c:ptCount val="1"/>
                <c:pt idx="0">
                  <c:v>Middle Alkali Lake (CARWQCB)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circle"/>
            <c:size val="6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MeqKg!$S$340:$Z$340</c:f>
              <c:numCache>
                <c:formatCode>0.00E+00</c:formatCode>
                <c:ptCount val="8"/>
                <c:pt idx="1">
                  <c:v>6.4247141940254702</c:v>
                </c:pt>
                <c:pt idx="2">
                  <c:v>2.2901732828384822</c:v>
                </c:pt>
                <c:pt idx="3">
                  <c:v>3.9488900798239919</c:v>
                </c:pt>
                <c:pt idx="4">
                  <c:v>7.4850299401197612E-2</c:v>
                </c:pt>
                <c:pt idx="5">
                  <c:v>14.789186668679156</c:v>
                </c:pt>
                <c:pt idx="6">
                  <c:v>5.1153119189325365E-2</c:v>
                </c:pt>
                <c:pt idx="7">
                  <c:v>0.11520263320304464</c:v>
                </c:pt>
              </c:numCache>
            </c:numRef>
          </c:val>
        </c:ser>
        <c:ser>
          <c:idx val="1"/>
          <c:order val="1"/>
          <c:tx>
            <c:strRef>
              <c:f>MeqKg!$A$338</c:f>
              <c:strCache>
                <c:ptCount val="1"/>
                <c:pt idx="0">
                  <c:v>Middle Alkali Lake (Costa et al., 2008 #1)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circle"/>
            <c:size val="6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MeqKg!$S$338:$Z$338</c:f>
              <c:numCache>
                <c:formatCode>0.00E+00</c:formatCode>
                <c:ptCount val="8"/>
                <c:pt idx="1">
                  <c:v>5.9947905270320092</c:v>
                </c:pt>
                <c:pt idx="2">
                  <c:v>2.8600000000000003</c:v>
                </c:pt>
                <c:pt idx="3">
                  <c:v>11.05</c:v>
                </c:pt>
                <c:pt idx="4">
                  <c:v>0.21501999999999999</c:v>
                </c:pt>
                <c:pt idx="5">
                  <c:v>27.73</c:v>
                </c:pt>
                <c:pt idx="6">
                  <c:v>2.7879999999999995E-2</c:v>
                </c:pt>
                <c:pt idx="7">
                  <c:v>4.9380000000000007E-2</c:v>
                </c:pt>
              </c:numCache>
            </c:numRef>
          </c:val>
        </c:ser>
        <c:ser>
          <c:idx val="2"/>
          <c:order val="2"/>
          <c:tx>
            <c:strRef>
              <c:f>MeqKg!$A$339</c:f>
              <c:strCache>
                <c:ptCount val="1"/>
                <c:pt idx="0">
                  <c:v>Middle Alkali Lake (Costa et al., 2008 #2)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square"/>
            <c:size val="6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MeqKg!$S$339:$Z$339</c:f>
              <c:numCache>
                <c:formatCode>0.00E+00</c:formatCode>
                <c:ptCount val="8"/>
                <c:pt idx="1">
                  <c:v>11.589928352261884</c:v>
                </c:pt>
                <c:pt idx="2">
                  <c:v>32.340000000000003</c:v>
                </c:pt>
                <c:pt idx="3">
                  <c:v>127.06</c:v>
                </c:pt>
                <c:pt idx="4">
                  <c:v>0.36167999999999995</c:v>
                </c:pt>
                <c:pt idx="5">
                  <c:v>223.31</c:v>
                </c:pt>
                <c:pt idx="6">
                  <c:v>0.15984999999999999</c:v>
                </c:pt>
                <c:pt idx="7">
                  <c:v>2.4600000000000001E-7</c:v>
                </c:pt>
              </c:numCache>
            </c:numRef>
          </c:val>
        </c:ser>
        <c:ser>
          <c:idx val="4"/>
          <c:order val="3"/>
          <c:tx>
            <c:strRef>
              <c:f>MeqKg!$A$341</c:f>
              <c:strCache>
                <c:ptCount val="1"/>
                <c:pt idx="0">
                  <c:v>Middle Alkali Lake (Livingstone, 1963)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square"/>
            <c:size val="6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MeqKg!$S$341:$Z$341</c:f>
              <c:numCache>
                <c:formatCode>0.00E+00</c:formatCode>
                <c:ptCount val="8"/>
                <c:pt idx="0">
                  <c:v>0.31581601885168981</c:v>
                </c:pt>
                <c:pt idx="1">
                  <c:v>33.43341505945903</c:v>
                </c:pt>
                <c:pt idx="2">
                  <c:v>11.992180099226962</c:v>
                </c:pt>
                <c:pt idx="3">
                  <c:v>93.927171184384946</c:v>
                </c:pt>
                <c:pt idx="4">
                  <c:v>0.84830339321357284</c:v>
                </c:pt>
                <c:pt idx="5">
                  <c:v>138.32239295999918</c:v>
                </c:pt>
                <c:pt idx="6">
                  <c:v>0.19182419695997011</c:v>
                </c:pt>
                <c:pt idx="7">
                  <c:v>0.73235959679078377</c:v>
                </c:pt>
              </c:numCache>
            </c:numRef>
          </c:val>
        </c:ser>
        <c:ser>
          <c:idx val="5"/>
          <c:order val="4"/>
          <c:tx>
            <c:strRef>
              <c:f>MeqKg!$A$342</c:f>
              <c:strCache>
                <c:ptCount val="1"/>
                <c:pt idx="0">
                  <c:v>Alkali Lake (SV California) (Eugster and Hardie, 1978)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triangl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MeqKg!$S$342:$Z$342</c:f>
              <c:numCache>
                <c:formatCode>0.00E+00</c:formatCode>
                <c:ptCount val="8"/>
                <c:pt idx="1">
                  <c:v>23.108389820508449</c:v>
                </c:pt>
                <c:pt idx="2">
                  <c:v>18.737781405042128</c:v>
                </c:pt>
                <c:pt idx="3">
                  <c:v>115.92813020054719</c:v>
                </c:pt>
                <c:pt idx="4">
                  <c:v>0.54890219560878251</c:v>
                </c:pt>
                <c:pt idx="5">
                  <c:v>177.90521610264042</c:v>
                </c:pt>
                <c:pt idx="6">
                  <c:v>0.2813421555412895</c:v>
                </c:pt>
                <c:pt idx="7">
                  <c:v>2.5509154494959887</c:v>
                </c:pt>
              </c:numCache>
            </c:numRef>
          </c:val>
        </c:ser>
        <c:ser>
          <c:idx val="6"/>
          <c:order val="5"/>
          <c:tx>
            <c:strRef>
              <c:f>MeqKg!$A$343</c:f>
              <c:strCache>
                <c:ptCount val="1"/>
                <c:pt idx="0">
                  <c:v>Lower Alkali Lake (Livingstone, 1963)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triangle"/>
            <c:size val="7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MeqKg!$S$343:$Z$343</c:f>
              <c:numCache>
                <c:formatCode>0.00E+00</c:formatCode>
                <c:ptCount val="8"/>
                <c:pt idx="0">
                  <c:v>0.52636003141948295</c:v>
                </c:pt>
                <c:pt idx="1">
                  <c:v>19.666714740858254</c:v>
                </c:pt>
                <c:pt idx="2">
                  <c:v>6.3916654348310367</c:v>
                </c:pt>
                <c:pt idx="3">
                  <c:v>32.719374947113074</c:v>
                </c:pt>
                <c:pt idx="4">
                  <c:v>0.34431137724550903</c:v>
                </c:pt>
                <c:pt idx="5">
                  <c:v>59.591722753207186</c:v>
                </c:pt>
                <c:pt idx="6">
                  <c:v>0.2813421555412895</c:v>
                </c:pt>
                <c:pt idx="7">
                  <c:v>7.4058835630528702E-2</c:v>
                </c:pt>
              </c:numCache>
            </c:numRef>
          </c:val>
        </c:ser>
        <c:ser>
          <c:idx val="0"/>
          <c:order val="6"/>
          <c:tx>
            <c:strRef>
              <c:f>MeqKg!#REF!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6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MeqKg!#REF!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95717248"/>
        <c:axId val="95727616"/>
      </c:lineChart>
      <c:catAx>
        <c:axId val="95717248"/>
        <c:scaling>
          <c:orientation val="minMax"/>
        </c:scaling>
        <c:axPos val="b"/>
        <c:majorGridlines/>
        <c:numFmt formatCode="@" sourceLinked="1"/>
        <c:majorTickMark val="none"/>
        <c:minorTickMark val="in"/>
        <c:tickLblPos val="nextTo"/>
        <c:crossAx val="95727616"/>
        <c:crossesAt val="1.0000000000000043E-10"/>
        <c:auto val="1"/>
        <c:lblAlgn val="ctr"/>
        <c:lblOffset val="100"/>
      </c:catAx>
      <c:valAx>
        <c:axId val="95727616"/>
        <c:scaling>
          <c:logBase val="10"/>
          <c:orientation val="minMax"/>
          <c:max val="200"/>
          <c:min val="1.0000000000000005E-2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meq/kg</a:t>
                </a:r>
              </a:p>
            </c:rich>
          </c:tx>
          <c:layout/>
        </c:title>
        <c:numFmt formatCode="@" sourceLinked="0"/>
        <c:majorTickMark val="in"/>
        <c:minorTickMark val="in"/>
        <c:tickLblPos val="nextTo"/>
        <c:crossAx val="95717248"/>
        <c:crosses val="autoZero"/>
        <c:crossBetween val="between"/>
      </c:valAx>
    </c:plotArea>
    <c:legend>
      <c:legendPos val="r"/>
      <c:legendEntry>
        <c:idx val="6"/>
        <c:delete val="1"/>
      </c:legendEntry>
      <c:layout>
        <c:manualLayout>
          <c:xMode val="edge"/>
          <c:yMode val="edge"/>
          <c:x val="0.66393727615394005"/>
          <c:y val="8.8768786347680526E-2"/>
          <c:w val="0.31537674735765536"/>
          <c:h val="0.85776096457149864"/>
        </c:manualLayout>
      </c:layout>
    </c:legend>
    <c:plotVisOnly val="1"/>
    <c:dispBlanksAs val="gap"/>
  </c:chart>
  <c:spPr>
    <a:ln>
      <a:noFill/>
    </a:ln>
  </c:spPr>
  <c:txPr>
    <a:bodyPr/>
    <a:lstStyle/>
    <a:p>
      <a:pPr>
        <a:defRPr sz="1400">
          <a:latin typeface="Times New Roman"/>
          <a:cs typeface="Times New Roman"/>
        </a:defRPr>
      </a:pPr>
      <a:endParaRPr lang="en-US"/>
    </a:p>
  </c:txPr>
  <c:printSettings>
    <c:headerFooter/>
    <c:pageMargins b="1" l="0.75000000000000089" r="0.75000000000000089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autoTitleDeleted val="1"/>
    <c:plotArea>
      <c:layout>
        <c:manualLayout>
          <c:layoutTarget val="inner"/>
          <c:xMode val="edge"/>
          <c:yMode val="edge"/>
          <c:x val="0.10363058854931302"/>
          <c:y val="0.12773092340247019"/>
          <c:w val="0.55325837448285098"/>
          <c:h val="0.80127025130207863"/>
        </c:manualLayout>
      </c:layout>
      <c:lineChart>
        <c:grouping val="standard"/>
        <c:ser>
          <c:idx val="3"/>
          <c:order val="0"/>
          <c:tx>
            <c:strRef>
              <c:f>MeqKg!$A$340</c:f>
              <c:strCache>
                <c:ptCount val="1"/>
                <c:pt idx="0">
                  <c:v>Middle Alkali Lake (CARWQCB)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circle"/>
            <c:size val="6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MeqKg!$S$340:$Z$340</c:f>
              <c:numCache>
                <c:formatCode>0.00E+00</c:formatCode>
                <c:ptCount val="8"/>
                <c:pt idx="1">
                  <c:v>6.4247141940254702</c:v>
                </c:pt>
                <c:pt idx="2">
                  <c:v>2.2901732828384822</c:v>
                </c:pt>
                <c:pt idx="3">
                  <c:v>3.9488900798239919</c:v>
                </c:pt>
                <c:pt idx="4">
                  <c:v>7.4850299401197612E-2</c:v>
                </c:pt>
                <c:pt idx="5">
                  <c:v>14.789186668679156</c:v>
                </c:pt>
                <c:pt idx="6">
                  <c:v>5.1153119189325365E-2</c:v>
                </c:pt>
                <c:pt idx="7">
                  <c:v>0.11520263320304464</c:v>
                </c:pt>
              </c:numCache>
            </c:numRef>
          </c:val>
        </c:ser>
        <c:ser>
          <c:idx val="1"/>
          <c:order val="1"/>
          <c:tx>
            <c:strRef>
              <c:f>MeqKg!$A$338</c:f>
              <c:strCache>
                <c:ptCount val="1"/>
                <c:pt idx="0">
                  <c:v>Middle Alkali Lake (Costa et al., 2008 #1)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circle"/>
            <c:size val="6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MeqKg!$S$338:$Z$338</c:f>
              <c:numCache>
                <c:formatCode>0.00E+00</c:formatCode>
                <c:ptCount val="8"/>
                <c:pt idx="1">
                  <c:v>5.9947905270320092</c:v>
                </c:pt>
                <c:pt idx="2">
                  <c:v>2.8600000000000003</c:v>
                </c:pt>
                <c:pt idx="3">
                  <c:v>11.05</c:v>
                </c:pt>
                <c:pt idx="4">
                  <c:v>0.21501999999999999</c:v>
                </c:pt>
                <c:pt idx="5">
                  <c:v>27.73</c:v>
                </c:pt>
                <c:pt idx="6">
                  <c:v>2.7879999999999995E-2</c:v>
                </c:pt>
                <c:pt idx="7">
                  <c:v>4.9380000000000007E-2</c:v>
                </c:pt>
              </c:numCache>
            </c:numRef>
          </c:val>
        </c:ser>
        <c:ser>
          <c:idx val="2"/>
          <c:order val="2"/>
          <c:tx>
            <c:strRef>
              <c:f>MeqKg!$A$339</c:f>
              <c:strCache>
                <c:ptCount val="1"/>
                <c:pt idx="0">
                  <c:v>Middle Alkali Lake (Costa et al., 2008 #2)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square"/>
            <c:size val="6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MeqKg!$S$339:$Z$339</c:f>
              <c:numCache>
                <c:formatCode>0.00E+00</c:formatCode>
                <c:ptCount val="8"/>
                <c:pt idx="1">
                  <c:v>11.589928352261884</c:v>
                </c:pt>
                <c:pt idx="2">
                  <c:v>32.340000000000003</c:v>
                </c:pt>
                <c:pt idx="3">
                  <c:v>127.06</c:v>
                </c:pt>
                <c:pt idx="4">
                  <c:v>0.36167999999999995</c:v>
                </c:pt>
                <c:pt idx="5">
                  <c:v>223.31</c:v>
                </c:pt>
                <c:pt idx="6">
                  <c:v>0.15984999999999999</c:v>
                </c:pt>
                <c:pt idx="7">
                  <c:v>2.4600000000000001E-7</c:v>
                </c:pt>
              </c:numCache>
            </c:numRef>
          </c:val>
        </c:ser>
        <c:ser>
          <c:idx val="4"/>
          <c:order val="3"/>
          <c:tx>
            <c:strRef>
              <c:f>MeqKg!$A$341</c:f>
              <c:strCache>
                <c:ptCount val="1"/>
                <c:pt idx="0">
                  <c:v>Middle Alkali Lake (Livingstone, 1963)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square"/>
            <c:size val="6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MeqKg!$S$341:$Z$341</c:f>
              <c:numCache>
                <c:formatCode>0.00E+00</c:formatCode>
                <c:ptCount val="8"/>
                <c:pt idx="0">
                  <c:v>0.31581601885168981</c:v>
                </c:pt>
                <c:pt idx="1">
                  <c:v>33.43341505945903</c:v>
                </c:pt>
                <c:pt idx="2">
                  <c:v>11.992180099226962</c:v>
                </c:pt>
                <c:pt idx="3">
                  <c:v>93.927171184384946</c:v>
                </c:pt>
                <c:pt idx="4">
                  <c:v>0.84830339321357284</c:v>
                </c:pt>
                <c:pt idx="5">
                  <c:v>138.32239295999918</c:v>
                </c:pt>
                <c:pt idx="6">
                  <c:v>0.19182419695997011</c:v>
                </c:pt>
                <c:pt idx="7">
                  <c:v>0.73235959679078377</c:v>
                </c:pt>
              </c:numCache>
            </c:numRef>
          </c:val>
        </c:ser>
        <c:ser>
          <c:idx val="5"/>
          <c:order val="4"/>
          <c:tx>
            <c:strRef>
              <c:f>MeqKg!$A$342</c:f>
              <c:strCache>
                <c:ptCount val="1"/>
                <c:pt idx="0">
                  <c:v>Alkali Lake (SV California) (Eugster and Hardie, 1978)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triangl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MeqKg!$S$342:$Z$342</c:f>
              <c:numCache>
                <c:formatCode>0.00E+00</c:formatCode>
                <c:ptCount val="8"/>
                <c:pt idx="1">
                  <c:v>23.108389820508449</c:v>
                </c:pt>
                <c:pt idx="2">
                  <c:v>18.737781405042128</c:v>
                </c:pt>
                <c:pt idx="3">
                  <c:v>115.92813020054719</c:v>
                </c:pt>
                <c:pt idx="4">
                  <c:v>0.54890219560878251</c:v>
                </c:pt>
                <c:pt idx="5">
                  <c:v>177.90521610264042</c:v>
                </c:pt>
                <c:pt idx="6">
                  <c:v>0.2813421555412895</c:v>
                </c:pt>
                <c:pt idx="7">
                  <c:v>2.5509154494959887</c:v>
                </c:pt>
              </c:numCache>
            </c:numRef>
          </c:val>
        </c:ser>
        <c:ser>
          <c:idx val="6"/>
          <c:order val="5"/>
          <c:tx>
            <c:strRef>
              <c:f>MeqKg!$A$343</c:f>
              <c:strCache>
                <c:ptCount val="1"/>
                <c:pt idx="0">
                  <c:v>Lower Alkali Lake (Livingstone, 1963)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triangle"/>
            <c:size val="7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MeqKg!$S$2:$Z$2</c:f>
              <c:strCache>
                <c:ptCount val="8"/>
                <c:pt idx="0">
                  <c:v>F</c:v>
                </c:pt>
                <c:pt idx="1">
                  <c:v>HCO3</c:v>
                </c:pt>
                <c:pt idx="2">
                  <c:v>SO4</c:v>
                </c:pt>
                <c:pt idx="3">
                  <c:v>Cl</c:v>
                </c:pt>
                <c:pt idx="4">
                  <c:v>Ca</c:v>
                </c:pt>
                <c:pt idx="5">
                  <c:v>Na</c:v>
                </c:pt>
                <c:pt idx="6">
                  <c:v>K</c:v>
                </c:pt>
                <c:pt idx="7">
                  <c:v>Mg</c:v>
                </c:pt>
              </c:strCache>
            </c:strRef>
          </c:cat>
          <c:val>
            <c:numRef>
              <c:f>MeqKg!$S$343:$Z$343</c:f>
              <c:numCache>
                <c:formatCode>0.00E+00</c:formatCode>
                <c:ptCount val="8"/>
                <c:pt idx="0">
                  <c:v>0.52636003141948295</c:v>
                </c:pt>
                <c:pt idx="1">
                  <c:v>19.666714740858254</c:v>
                </c:pt>
                <c:pt idx="2">
                  <c:v>6.3916654348310367</c:v>
                </c:pt>
                <c:pt idx="3">
                  <c:v>32.719374947113074</c:v>
                </c:pt>
                <c:pt idx="4">
                  <c:v>0.34431137724550903</c:v>
                </c:pt>
                <c:pt idx="5">
                  <c:v>59.591722753207186</c:v>
                </c:pt>
                <c:pt idx="6">
                  <c:v>0.2813421555412895</c:v>
                </c:pt>
                <c:pt idx="7">
                  <c:v>7.4058835630528702E-2</c:v>
                </c:pt>
              </c:numCache>
            </c:numRef>
          </c:val>
        </c:ser>
        <c:ser>
          <c:idx val="0"/>
          <c:order val="6"/>
          <c:tx>
            <c:v>Average Lake City  Hot Spring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6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MeqKg!$S$249:$Z$249</c:f>
              <c:numCache>
                <c:formatCode>0.00E+00</c:formatCode>
                <c:ptCount val="8"/>
                <c:pt idx="0">
                  <c:v>0.35266122105105363</c:v>
                </c:pt>
                <c:pt idx="1">
                  <c:v>3.2613968611923272</c:v>
                </c:pt>
                <c:pt idx="2">
                  <c:v>6.3916654348310367</c:v>
                </c:pt>
                <c:pt idx="3">
                  <c:v>5.7540969734578171</c:v>
                </c:pt>
                <c:pt idx="4">
                  <c:v>0.93812375249501001</c:v>
                </c:pt>
                <c:pt idx="5">
                  <c:v>14.702191452981044</c:v>
                </c:pt>
                <c:pt idx="6">
                  <c:v>0.45526276078499578</c:v>
                </c:pt>
                <c:pt idx="7">
                  <c:v>1.6457519029006377E-2</c:v>
                </c:pt>
              </c:numCache>
            </c:numRef>
          </c:val>
        </c:ser>
        <c:marker val="1"/>
        <c:axId val="95646080"/>
        <c:axId val="95648000"/>
      </c:lineChart>
      <c:catAx>
        <c:axId val="95646080"/>
        <c:scaling>
          <c:orientation val="minMax"/>
        </c:scaling>
        <c:axPos val="b"/>
        <c:majorGridlines/>
        <c:numFmt formatCode="@" sourceLinked="1"/>
        <c:majorTickMark val="none"/>
        <c:minorTickMark val="in"/>
        <c:tickLblPos val="nextTo"/>
        <c:crossAx val="95648000"/>
        <c:crossesAt val="1.0000000000000043E-10"/>
        <c:auto val="1"/>
        <c:lblAlgn val="ctr"/>
        <c:lblOffset val="100"/>
      </c:catAx>
      <c:valAx>
        <c:axId val="95648000"/>
        <c:scaling>
          <c:logBase val="10"/>
          <c:orientation val="minMax"/>
          <c:max val="200"/>
          <c:min val="1.0000000000000005E-2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meq/kg</a:t>
                </a:r>
              </a:p>
            </c:rich>
          </c:tx>
          <c:layout/>
        </c:title>
        <c:numFmt formatCode="@" sourceLinked="0"/>
        <c:majorTickMark val="in"/>
        <c:minorTickMark val="in"/>
        <c:tickLblPos val="nextTo"/>
        <c:crossAx val="956460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393727615394005"/>
          <c:y val="8.8768786347680526E-2"/>
          <c:w val="0.31537674735765536"/>
          <c:h val="0.85776096457149864"/>
        </c:manualLayout>
      </c:layout>
    </c:legend>
    <c:plotVisOnly val="1"/>
    <c:dispBlanksAs val="gap"/>
  </c:chart>
  <c:spPr>
    <a:ln>
      <a:noFill/>
    </a:ln>
  </c:spPr>
  <c:txPr>
    <a:bodyPr/>
    <a:lstStyle/>
    <a:p>
      <a:pPr>
        <a:defRPr sz="1400">
          <a:latin typeface="Times New Roman"/>
          <a:cs typeface="Times New Roman"/>
        </a:defRPr>
      </a:pPr>
      <a:endParaRPr lang="en-US"/>
    </a:p>
  </c:txPr>
  <c:printSettings>
    <c:headerFooter/>
    <c:pageMargins b="1" l="0.75000000000000089" r="0.75000000000000089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title>
      <c:tx>
        <c:rich>
          <a:bodyPr/>
          <a:lstStyle/>
          <a:p>
            <a:pPr>
              <a:defRPr/>
            </a:pPr>
            <a:r>
              <a:rPr lang="en-US"/>
              <a:t>Suprise Valley Hot Springs</a:t>
            </a:r>
          </a:p>
        </c:rich>
      </c:tx>
      <c:layout>
        <c:manualLayout>
          <c:xMode val="edge"/>
          <c:yMode val="edge"/>
          <c:x val="0.23107084973882988"/>
          <c:y val="2.521005067154021E-2"/>
        </c:manualLayout>
      </c:layout>
    </c:title>
    <c:plotArea>
      <c:layout>
        <c:manualLayout>
          <c:layoutTarget val="inner"/>
          <c:xMode val="edge"/>
          <c:yMode val="edge"/>
          <c:x val="0.10515012672008513"/>
          <c:y val="0.12773092340247025"/>
          <c:w val="0.55097634020444597"/>
          <c:h val="0.773873014078724"/>
        </c:manualLayout>
      </c:layout>
      <c:scatterChart>
        <c:scatterStyle val="lineMarker"/>
        <c:ser>
          <c:idx val="0"/>
          <c:order val="0"/>
          <c:tx>
            <c:strRef>
              <c:f>'Fluid (original units) sorted'!$A$176</c:f>
              <c:strCache>
                <c:ptCount val="1"/>
                <c:pt idx="0">
                  <c:v>Fort Bidwell Hot Springs</c:v>
                </c:pt>
              </c:strCache>
            </c:strRef>
          </c:tx>
          <c:spPr>
            <a:ln w="28575">
              <a:noFill/>
            </a:ln>
          </c:spPr>
          <c:xVal>
            <c:numRef>
              <c:f>'Fluid (original units) sorted'!$T$177:$T$188</c:f>
              <c:numCache>
                <c:formatCode>General</c:formatCode>
                <c:ptCount val="12"/>
                <c:pt idx="0">
                  <c:v>108</c:v>
                </c:pt>
                <c:pt idx="1">
                  <c:v>94.5</c:v>
                </c:pt>
                <c:pt idx="2">
                  <c:v>110</c:v>
                </c:pt>
                <c:pt idx="3">
                  <c:v>66</c:v>
                </c:pt>
                <c:pt idx="4">
                  <c:v>326</c:v>
                </c:pt>
                <c:pt idx="5">
                  <c:v>94</c:v>
                </c:pt>
                <c:pt idx="6">
                  <c:v>78</c:v>
                </c:pt>
                <c:pt idx="7">
                  <c:v>78</c:v>
                </c:pt>
                <c:pt idx="8">
                  <c:v>80</c:v>
                </c:pt>
                <c:pt idx="9">
                  <c:v>110</c:v>
                </c:pt>
                <c:pt idx="10">
                  <c:v>62</c:v>
                </c:pt>
                <c:pt idx="11">
                  <c:v>62</c:v>
                </c:pt>
              </c:numCache>
            </c:numRef>
          </c:xVal>
          <c:yVal>
            <c:numRef>
              <c:f>'Fluid (original units) sorted'!$AE$177:$AE$188</c:f>
              <c:numCache>
                <c:formatCode>General</c:formatCode>
                <c:ptCount val="12"/>
                <c:pt idx="0">
                  <c:v>36</c:v>
                </c:pt>
                <c:pt idx="1">
                  <c:v>25.5</c:v>
                </c:pt>
                <c:pt idx="2">
                  <c:v>33.1</c:v>
                </c:pt>
                <c:pt idx="3">
                  <c:v>17</c:v>
                </c:pt>
                <c:pt idx="4">
                  <c:v>203</c:v>
                </c:pt>
                <c:pt idx="5">
                  <c:v>35</c:v>
                </c:pt>
                <c:pt idx="6" formatCode="0.0">
                  <c:v>21</c:v>
                </c:pt>
                <c:pt idx="7">
                  <c:v>24</c:v>
                </c:pt>
                <c:pt idx="8">
                  <c:v>25.4</c:v>
                </c:pt>
                <c:pt idx="9">
                  <c:v>31</c:v>
                </c:pt>
                <c:pt idx="10">
                  <c:v>18</c:v>
                </c:pt>
                <c:pt idx="11" formatCode="0.0">
                  <c:v>18</c:v>
                </c:pt>
              </c:numCache>
            </c:numRef>
          </c:yVal>
        </c:ser>
        <c:ser>
          <c:idx val="1"/>
          <c:order val="1"/>
          <c:tx>
            <c:strRef>
              <c:f>'Fluid (original units) sorted'!$A$126</c:f>
              <c:strCache>
                <c:ptCount val="1"/>
                <c:pt idx="0">
                  <c:v>Eagleville Hot Springs</c:v>
                </c:pt>
              </c:strCache>
            </c:strRef>
          </c:tx>
          <c:spPr>
            <a:ln w="28575">
              <a:noFill/>
            </a:ln>
          </c:spPr>
          <c:xVal>
            <c:numRef>
              <c:f>'Fluid (original units) sorted'!$T$127:$T$144</c:f>
              <c:numCache>
                <c:formatCode>General</c:formatCode>
                <c:ptCount val="18"/>
                <c:pt idx="1">
                  <c:v>100</c:v>
                </c:pt>
                <c:pt idx="2">
                  <c:v>97</c:v>
                </c:pt>
                <c:pt idx="3" formatCode="0">
                  <c:v>98</c:v>
                </c:pt>
                <c:pt idx="4">
                  <c:v>88</c:v>
                </c:pt>
                <c:pt idx="5">
                  <c:v>90</c:v>
                </c:pt>
                <c:pt idx="6">
                  <c:v>95</c:v>
                </c:pt>
                <c:pt idx="7">
                  <c:v>96</c:v>
                </c:pt>
                <c:pt idx="8">
                  <c:v>34</c:v>
                </c:pt>
                <c:pt idx="9">
                  <c:v>58</c:v>
                </c:pt>
                <c:pt idx="10">
                  <c:v>59</c:v>
                </c:pt>
                <c:pt idx="11" formatCode="0">
                  <c:v>61.5</c:v>
                </c:pt>
                <c:pt idx="12" formatCode="0">
                  <c:v>62</c:v>
                </c:pt>
                <c:pt idx="13">
                  <c:v>64</c:v>
                </c:pt>
                <c:pt idx="15">
                  <c:v>50</c:v>
                </c:pt>
                <c:pt idx="16">
                  <c:v>41</c:v>
                </c:pt>
                <c:pt idx="17">
                  <c:v>62</c:v>
                </c:pt>
              </c:numCache>
            </c:numRef>
          </c:xVal>
          <c:yVal>
            <c:numRef>
              <c:f>'Fluid (original units) sorted'!$AE$127:$AE$144</c:f>
              <c:numCache>
                <c:formatCode>General</c:formatCode>
                <c:ptCount val="18"/>
                <c:pt idx="0" formatCode="0">
                  <c:v>27</c:v>
                </c:pt>
                <c:pt idx="1">
                  <c:v>25</c:v>
                </c:pt>
                <c:pt idx="2" formatCode="0.0">
                  <c:v>30</c:v>
                </c:pt>
                <c:pt idx="3" formatCode="0.0">
                  <c:v>25.5</c:v>
                </c:pt>
                <c:pt idx="4" formatCode="0.0">
                  <c:v>26</c:v>
                </c:pt>
                <c:pt idx="5" formatCode="0.0">
                  <c:v>25</c:v>
                </c:pt>
                <c:pt idx="6" formatCode="0.0">
                  <c:v>28</c:v>
                </c:pt>
                <c:pt idx="7" formatCode="0.0">
                  <c:v>28</c:v>
                </c:pt>
                <c:pt idx="8" formatCode="0.0">
                  <c:v>55</c:v>
                </c:pt>
                <c:pt idx="9" formatCode="0.0">
                  <c:v>15</c:v>
                </c:pt>
                <c:pt idx="10" formatCode="0.0">
                  <c:v>16</c:v>
                </c:pt>
                <c:pt idx="11" formatCode="0.0">
                  <c:v>14.1</c:v>
                </c:pt>
                <c:pt idx="12" formatCode="0">
                  <c:v>21</c:v>
                </c:pt>
                <c:pt idx="13" formatCode="0.0">
                  <c:v>19</c:v>
                </c:pt>
                <c:pt idx="15" formatCode="0.0">
                  <c:v>15</c:v>
                </c:pt>
                <c:pt idx="16" formatCode="0.0">
                  <c:v>12</c:v>
                </c:pt>
                <c:pt idx="17" formatCode="0.0">
                  <c:v>21</c:v>
                </c:pt>
              </c:numCache>
            </c:numRef>
          </c:yVal>
        </c:ser>
        <c:ser>
          <c:idx val="2"/>
          <c:order val="2"/>
          <c:tx>
            <c:strRef>
              <c:f>'Fluid (original units) sorted'!$A$233</c:f>
              <c:strCache>
                <c:ptCount val="1"/>
                <c:pt idx="0">
                  <c:v>Lake City Hot Springs</c:v>
                </c:pt>
              </c:strCache>
            </c:strRef>
          </c:tx>
          <c:spPr>
            <a:ln w="28575">
              <a:noFill/>
            </a:ln>
          </c:spPr>
          <c:xVal>
            <c:numRef>
              <c:f>'Fluid (original units) sorted'!$T$234:$T$269</c:f>
              <c:numCache>
                <c:formatCode>General</c:formatCode>
                <c:ptCount val="36"/>
                <c:pt idx="7">
                  <c:v>290</c:v>
                </c:pt>
                <c:pt idx="9">
                  <c:v>335</c:v>
                </c:pt>
                <c:pt idx="11">
                  <c:v>320</c:v>
                </c:pt>
                <c:pt idx="12">
                  <c:v>322</c:v>
                </c:pt>
                <c:pt idx="14" formatCode="0">
                  <c:v>300</c:v>
                </c:pt>
                <c:pt idx="15">
                  <c:v>338</c:v>
                </c:pt>
                <c:pt idx="16" formatCode="0">
                  <c:v>374</c:v>
                </c:pt>
                <c:pt idx="23">
                  <c:v>310</c:v>
                </c:pt>
                <c:pt idx="24">
                  <c:v>334</c:v>
                </c:pt>
                <c:pt idx="25">
                  <c:v>344</c:v>
                </c:pt>
                <c:pt idx="27">
                  <c:v>308</c:v>
                </c:pt>
                <c:pt idx="28">
                  <c:v>343</c:v>
                </c:pt>
                <c:pt idx="29">
                  <c:v>255</c:v>
                </c:pt>
                <c:pt idx="30">
                  <c:v>313</c:v>
                </c:pt>
              </c:numCache>
            </c:numRef>
          </c:xVal>
          <c:yVal>
            <c:numRef>
              <c:f>'Fluid (original units) sorted'!$AE$234:$AE$269</c:f>
              <c:numCache>
                <c:formatCode>0.0</c:formatCode>
                <c:ptCount val="36"/>
                <c:pt idx="7">
                  <c:v>176</c:v>
                </c:pt>
                <c:pt idx="9" formatCode="General">
                  <c:v>222</c:v>
                </c:pt>
                <c:pt idx="11" formatCode="General">
                  <c:v>220</c:v>
                </c:pt>
                <c:pt idx="12" formatCode="General">
                  <c:v>209</c:v>
                </c:pt>
                <c:pt idx="14" formatCode="0">
                  <c:v>223</c:v>
                </c:pt>
                <c:pt idx="15" formatCode="General">
                  <c:v>204</c:v>
                </c:pt>
                <c:pt idx="23" formatCode="General">
                  <c:v>203</c:v>
                </c:pt>
                <c:pt idx="24" formatCode="General">
                  <c:v>210</c:v>
                </c:pt>
                <c:pt idx="25" formatCode="General">
                  <c:v>219</c:v>
                </c:pt>
                <c:pt idx="27" formatCode="General">
                  <c:v>191</c:v>
                </c:pt>
                <c:pt idx="28" formatCode="General">
                  <c:v>223</c:v>
                </c:pt>
                <c:pt idx="29" formatCode="General">
                  <c:v>148</c:v>
                </c:pt>
                <c:pt idx="30" formatCode="General">
                  <c:v>206</c:v>
                </c:pt>
              </c:numCache>
            </c:numRef>
          </c:yVal>
        </c:ser>
        <c:ser>
          <c:idx val="3"/>
          <c:order val="3"/>
          <c:tx>
            <c:strRef>
              <c:f>'Fluid (original units) sorted'!$A$368</c:f>
              <c:strCache>
                <c:ptCount val="1"/>
                <c:pt idx="0">
                  <c:v>East Side Hot Springs</c:v>
                </c:pt>
              </c:strCache>
            </c:strRef>
          </c:tx>
          <c:spPr>
            <a:ln w="28575">
              <a:noFill/>
            </a:ln>
          </c:spPr>
          <c:xVal>
            <c:numRef>
              <c:f>'Fluid (original units) sorted'!$T$369:$T$410</c:f>
              <c:numCache>
                <c:formatCode>General</c:formatCode>
                <c:ptCount val="42"/>
                <c:pt idx="1">
                  <c:v>317</c:v>
                </c:pt>
                <c:pt idx="2" formatCode="0">
                  <c:v>343</c:v>
                </c:pt>
                <c:pt idx="5">
                  <c:v>330</c:v>
                </c:pt>
                <c:pt idx="9">
                  <c:v>370</c:v>
                </c:pt>
                <c:pt idx="10">
                  <c:v>370</c:v>
                </c:pt>
                <c:pt idx="12">
                  <c:v>374</c:v>
                </c:pt>
                <c:pt idx="13" formatCode="0">
                  <c:v>403</c:v>
                </c:pt>
                <c:pt idx="15">
                  <c:v>323</c:v>
                </c:pt>
                <c:pt idx="18">
                  <c:v>305</c:v>
                </c:pt>
                <c:pt idx="19">
                  <c:v>300</c:v>
                </c:pt>
                <c:pt idx="21" formatCode="0">
                  <c:v>342</c:v>
                </c:pt>
                <c:pt idx="22">
                  <c:v>313</c:v>
                </c:pt>
                <c:pt idx="24" formatCode="0">
                  <c:v>277</c:v>
                </c:pt>
                <c:pt idx="26" formatCode="0">
                  <c:v>285</c:v>
                </c:pt>
                <c:pt idx="28">
                  <c:v>260</c:v>
                </c:pt>
                <c:pt idx="31" formatCode="0">
                  <c:v>297</c:v>
                </c:pt>
                <c:pt idx="32" formatCode="0">
                  <c:v>285</c:v>
                </c:pt>
                <c:pt idx="33">
                  <c:v>280</c:v>
                </c:pt>
                <c:pt idx="35" formatCode="0">
                  <c:v>276</c:v>
                </c:pt>
                <c:pt idx="36">
                  <c:v>266</c:v>
                </c:pt>
                <c:pt idx="38">
                  <c:v>267</c:v>
                </c:pt>
                <c:pt idx="39">
                  <c:v>270</c:v>
                </c:pt>
                <c:pt idx="40">
                  <c:v>270</c:v>
                </c:pt>
                <c:pt idx="41">
                  <c:v>284</c:v>
                </c:pt>
              </c:numCache>
            </c:numRef>
          </c:xVal>
          <c:yVal>
            <c:numRef>
              <c:f>'Fluid (original units) sorted'!$AE$369:$AE$410</c:f>
              <c:numCache>
                <c:formatCode>0.0</c:formatCode>
                <c:ptCount val="42"/>
                <c:pt idx="0">
                  <c:v>216</c:v>
                </c:pt>
                <c:pt idx="1">
                  <c:v>212</c:v>
                </c:pt>
                <c:pt idx="2" formatCode="0">
                  <c:v>213</c:v>
                </c:pt>
                <c:pt idx="5" formatCode="General">
                  <c:v>220</c:v>
                </c:pt>
                <c:pt idx="9">
                  <c:v>225</c:v>
                </c:pt>
                <c:pt idx="10">
                  <c:v>225</c:v>
                </c:pt>
                <c:pt idx="12">
                  <c:v>218</c:v>
                </c:pt>
                <c:pt idx="13" formatCode="0">
                  <c:v>218</c:v>
                </c:pt>
                <c:pt idx="15" formatCode="General">
                  <c:v>217</c:v>
                </c:pt>
                <c:pt idx="16">
                  <c:v>220</c:v>
                </c:pt>
                <c:pt idx="18">
                  <c:v>220</c:v>
                </c:pt>
                <c:pt idx="19" formatCode="General">
                  <c:v>220</c:v>
                </c:pt>
                <c:pt idx="21" formatCode="0">
                  <c:v>213</c:v>
                </c:pt>
                <c:pt idx="22">
                  <c:v>218</c:v>
                </c:pt>
                <c:pt idx="24" formatCode="0">
                  <c:v>192</c:v>
                </c:pt>
                <c:pt idx="26" formatCode="0">
                  <c:v>188</c:v>
                </c:pt>
                <c:pt idx="28" formatCode="General">
                  <c:v>175</c:v>
                </c:pt>
                <c:pt idx="31" formatCode="0">
                  <c:v>198</c:v>
                </c:pt>
                <c:pt idx="32" formatCode="0">
                  <c:v>186</c:v>
                </c:pt>
                <c:pt idx="33" formatCode="General">
                  <c:v>200</c:v>
                </c:pt>
                <c:pt idx="35" formatCode="0">
                  <c:v>208</c:v>
                </c:pt>
                <c:pt idx="36">
                  <c:v>183</c:v>
                </c:pt>
                <c:pt idx="37">
                  <c:v>187</c:v>
                </c:pt>
                <c:pt idx="38">
                  <c:v>188</c:v>
                </c:pt>
                <c:pt idx="39">
                  <c:v>187</c:v>
                </c:pt>
                <c:pt idx="40">
                  <c:v>187</c:v>
                </c:pt>
                <c:pt idx="41">
                  <c:v>191</c:v>
                </c:pt>
              </c:numCache>
            </c:numRef>
          </c:yVal>
        </c:ser>
        <c:ser>
          <c:idx val="5"/>
          <c:order val="4"/>
          <c:tx>
            <c:strRef>
              <c:f>'Fluid (original units) sorted'!$D$414</c:f>
              <c:strCache>
                <c:ptCount val="1"/>
                <c:pt idx="0">
                  <c:v>Reconstructed Phipps-2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'Fluid (original units) sorted'!$T$414</c:f>
              <c:numCache>
                <c:formatCode>0.00</c:formatCode>
                <c:ptCount val="1"/>
                <c:pt idx="0">
                  <c:v>376.57243259999996</c:v>
                </c:pt>
              </c:numCache>
            </c:numRef>
          </c:xVal>
          <c:yVal>
            <c:numRef>
              <c:f>'Fluid (original units) sorted'!$AE$414</c:f>
              <c:numCache>
                <c:formatCode>0.00</c:formatCode>
                <c:ptCount val="1"/>
                <c:pt idx="0">
                  <c:v>233.3551913</c:v>
                </c:pt>
              </c:numCache>
            </c:numRef>
          </c:yVal>
        </c:ser>
        <c:ser>
          <c:idx val="4"/>
          <c:order val="5"/>
          <c:tx>
            <c:strRef>
              <c:f>'Fluid (original units) sorted'!$A$337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'Fluid (original units) sorted'!$T$337</c:f>
              <c:numCache>
                <c:formatCode>0.00</c:formatCode>
                <c:ptCount val="1"/>
              </c:numCache>
            </c:numRef>
          </c:xVal>
          <c:yVal>
            <c:numRef>
              <c:f>'Fluid (original units) sorted'!$AE$337</c:f>
              <c:numCache>
                <c:formatCode>0.0</c:formatCode>
                <c:ptCount val="1"/>
              </c:numCache>
            </c:numRef>
          </c:yVal>
        </c:ser>
        <c:ser>
          <c:idx val="6"/>
          <c:order val="6"/>
          <c:tx>
            <c:strRef>
              <c:f>'Fluid (original units) sorted'!$A$361</c:f>
              <c:strCache>
                <c:ptCount val="1"/>
                <c:pt idx="0">
                  <c:v>SVF 8 Domestic water supply for hotel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7"/>
            <c:spPr>
              <a:ln>
                <a:solidFill>
                  <a:schemeClr val="tx1"/>
                </a:solidFill>
              </a:ln>
            </c:spPr>
          </c:marker>
          <c:xVal>
            <c:numRef>
              <c:f>'Fluid (original units) sorted'!$T$361</c:f>
              <c:numCache>
                <c:formatCode>0</c:formatCode>
                <c:ptCount val="1"/>
                <c:pt idx="0">
                  <c:v>750</c:v>
                </c:pt>
              </c:numCache>
            </c:numRef>
          </c:xVal>
          <c:yVal>
            <c:numRef>
              <c:f>'Fluid (original units) sorted'!$AE$361</c:f>
              <c:numCache>
                <c:formatCode>0.0</c:formatCode>
                <c:ptCount val="1"/>
                <c:pt idx="0">
                  <c:v>59.4</c:v>
                </c:pt>
              </c:numCache>
            </c:numRef>
          </c:yVal>
        </c:ser>
        <c:ser>
          <c:idx val="7"/>
          <c:order val="7"/>
          <c:tx>
            <c:strRef>
              <c:f>'Fluid (original units) sorted'!$I$343</c:f>
              <c:strCache>
                <c:ptCount val="1"/>
                <c:pt idx="0">
                  <c:v>Lower Alkali Lake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'Fluid (original units) sorted'!$T$343</c:f>
              <c:numCache>
                <c:formatCode>General</c:formatCode>
                <c:ptCount val="1"/>
                <c:pt idx="0">
                  <c:v>1370</c:v>
                </c:pt>
              </c:numCache>
            </c:numRef>
          </c:xVal>
          <c:yVal>
            <c:numRef>
              <c:f>'Fluid (original units) sorted'!$AE$343</c:f>
              <c:numCache>
                <c:formatCode>0.0</c:formatCode>
                <c:ptCount val="1"/>
                <c:pt idx="0">
                  <c:v>1160</c:v>
                </c:pt>
              </c:numCache>
            </c:numRef>
          </c:yVal>
        </c:ser>
        <c:ser>
          <c:idx val="8"/>
          <c:order val="8"/>
          <c:tx>
            <c:strRef>
              <c:f>'Fluid (original units) sorted'!$I$338</c:f>
              <c:strCache>
                <c:ptCount val="1"/>
                <c:pt idx="0">
                  <c:v>Middle Alkali Lake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'Fluid (original units) sorted'!$T$338:$T$342</c:f>
              <c:numCache>
                <c:formatCode>0.000</c:formatCode>
                <c:ptCount val="5"/>
                <c:pt idx="0">
                  <c:v>637.50632210000003</c:v>
                </c:pt>
                <c:pt idx="1">
                  <c:v>5133.8455387000004</c:v>
                </c:pt>
                <c:pt idx="2" formatCode="General">
                  <c:v>340</c:v>
                </c:pt>
                <c:pt idx="3" formatCode="#,##0">
                  <c:v>3180</c:v>
                </c:pt>
                <c:pt idx="4" formatCode="General">
                  <c:v>4090</c:v>
                </c:pt>
              </c:numCache>
            </c:numRef>
          </c:xVal>
          <c:yVal>
            <c:numRef>
              <c:f>'Fluid (original units) sorted'!$AE$338:$AE$342</c:f>
              <c:numCache>
                <c:formatCode>0.000</c:formatCode>
                <c:ptCount val="5"/>
                <c:pt idx="0">
                  <c:v>391.75565000000006</c:v>
                </c:pt>
                <c:pt idx="1">
                  <c:v>4504.6581800000004</c:v>
                </c:pt>
                <c:pt idx="2" formatCode="General">
                  <c:v>140</c:v>
                </c:pt>
                <c:pt idx="3" formatCode="0.0">
                  <c:v>3330</c:v>
                </c:pt>
                <c:pt idx="4" formatCode="0.0">
                  <c:v>4110</c:v>
                </c:pt>
              </c:numCache>
            </c:numRef>
          </c:yVal>
        </c:ser>
        <c:axId val="80804864"/>
        <c:axId val="83047936"/>
      </c:scatterChart>
      <c:valAx>
        <c:axId val="80804864"/>
        <c:scaling>
          <c:orientation val="minMax"/>
          <c:max val="700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Na</a:t>
                </a:r>
                <a:r>
                  <a:rPr lang="en-US" baseline="0"/>
                  <a:t> (mg/L)</a:t>
                </a:r>
                <a:endParaRPr lang="en-US"/>
              </a:p>
            </c:rich>
          </c:tx>
          <c:layout/>
        </c:title>
        <c:numFmt formatCode="General" sourceLinked="1"/>
        <c:majorTickMark val="none"/>
        <c:minorTickMark val="in"/>
        <c:tickLblPos val="nextTo"/>
        <c:crossAx val="83047936"/>
        <c:crossesAt val="0"/>
        <c:crossBetween val="midCat"/>
      </c:valAx>
      <c:valAx>
        <c:axId val="83047936"/>
        <c:scaling>
          <c:orientation val="minMax"/>
          <c:max val="400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Cl</a:t>
                </a:r>
                <a:r>
                  <a:rPr lang="en-US" baseline="0"/>
                  <a:t> </a:t>
                </a:r>
                <a:r>
                  <a:rPr lang="en-US"/>
                  <a:t>(mg/L)</a:t>
                </a:r>
              </a:p>
            </c:rich>
          </c:tx>
          <c:layout/>
        </c:title>
        <c:numFmt formatCode="@" sourceLinked="0"/>
        <c:majorTickMark val="in"/>
        <c:minorTickMark val="in"/>
        <c:tickLblPos val="nextTo"/>
        <c:crossAx val="80804864"/>
        <c:crosses val="autoZero"/>
        <c:crossBetween val="midCat"/>
      </c:valAx>
      <c:spPr>
        <a:noFill/>
      </c:spPr>
    </c:plotArea>
    <c:legend>
      <c:legendPos val="r"/>
      <c:layout>
        <c:manualLayout>
          <c:xMode val="edge"/>
          <c:yMode val="edge"/>
          <c:x val="0.68335958079846459"/>
          <c:y val="0.123287511654607"/>
          <c:w val="0.27066148304367332"/>
          <c:h val="0.44051501605218479"/>
        </c:manualLayout>
      </c:layout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</c:chart>
  <c:spPr>
    <a:ln>
      <a:noFill/>
    </a:ln>
  </c:spPr>
  <c:txPr>
    <a:bodyPr/>
    <a:lstStyle/>
    <a:p>
      <a:pPr>
        <a:defRPr>
          <a:latin typeface="Times New Roman"/>
          <a:cs typeface="Times New Roman"/>
        </a:defRPr>
      </a:pPr>
      <a:endParaRPr lang="en-US"/>
    </a:p>
  </c:txPr>
  <c:printSettings>
    <c:headerFooter/>
    <c:pageMargins b="1" l="0.75000000000000111" r="0.75000000000000111" t="1" header="0.5" footer="0.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title>
      <c:tx>
        <c:rich>
          <a:bodyPr/>
          <a:lstStyle/>
          <a:p>
            <a:pPr>
              <a:defRPr/>
            </a:pPr>
            <a:r>
              <a:rPr lang="en-US"/>
              <a:t>Surprise Valley Thermal Water</a:t>
            </a:r>
          </a:p>
        </c:rich>
      </c:tx>
      <c:layout>
        <c:manualLayout>
          <c:xMode val="edge"/>
          <c:yMode val="edge"/>
          <c:x val="0.21701758099768426"/>
          <c:y val="6.823521826562122E-2"/>
        </c:manualLayout>
      </c:layout>
    </c:title>
    <c:plotArea>
      <c:layout>
        <c:manualLayout>
          <c:layoutTarget val="inner"/>
          <c:xMode val="edge"/>
          <c:yMode val="edge"/>
          <c:x val="0.1051501267200851"/>
          <c:y val="0.12773092340247019"/>
          <c:w val="0.55097634020444597"/>
          <c:h val="0.77387301407872355"/>
        </c:manualLayout>
      </c:layout>
      <c:scatterChart>
        <c:scatterStyle val="lineMarker"/>
        <c:ser>
          <c:idx val="0"/>
          <c:order val="0"/>
          <c:tx>
            <c:strRef>
              <c:f>'Fluid (original units) sorted'!$A$176</c:f>
              <c:strCache>
                <c:ptCount val="1"/>
                <c:pt idx="0">
                  <c:v>Fort Bidwell Hot Springs</c:v>
                </c:pt>
              </c:strCache>
            </c:strRef>
          </c:tx>
          <c:spPr>
            <a:ln w="28575">
              <a:noFill/>
            </a:ln>
          </c:spPr>
          <c:marker>
            <c:spPr>
              <a:ln>
                <a:solidFill>
                  <a:schemeClr val="tx1"/>
                </a:solidFill>
              </a:ln>
            </c:spPr>
          </c:marker>
          <c:xVal>
            <c:numRef>
              <c:f>'Fluid (original units) sorted'!$AE$177:$AE$188</c:f>
              <c:numCache>
                <c:formatCode>General</c:formatCode>
                <c:ptCount val="12"/>
                <c:pt idx="0">
                  <c:v>36</c:v>
                </c:pt>
                <c:pt idx="1">
                  <c:v>25.5</c:v>
                </c:pt>
                <c:pt idx="2">
                  <c:v>33.1</c:v>
                </c:pt>
                <c:pt idx="3">
                  <c:v>17</c:v>
                </c:pt>
                <c:pt idx="4">
                  <c:v>203</c:v>
                </c:pt>
                <c:pt idx="5">
                  <c:v>35</c:v>
                </c:pt>
                <c:pt idx="6" formatCode="0.0">
                  <c:v>21</c:v>
                </c:pt>
                <c:pt idx="7">
                  <c:v>24</c:v>
                </c:pt>
                <c:pt idx="8">
                  <c:v>25.4</c:v>
                </c:pt>
                <c:pt idx="9">
                  <c:v>31</c:v>
                </c:pt>
                <c:pt idx="10">
                  <c:v>18</c:v>
                </c:pt>
                <c:pt idx="11" formatCode="0.0">
                  <c:v>18</c:v>
                </c:pt>
              </c:numCache>
            </c:numRef>
          </c:xVal>
          <c:yVal>
            <c:numRef>
              <c:f>'Fluid (original units) sorted'!$X$177:$X$188</c:f>
              <c:numCache>
                <c:formatCode>General</c:formatCode>
                <c:ptCount val="12"/>
                <c:pt idx="1">
                  <c:v>0.88</c:v>
                </c:pt>
                <c:pt idx="2">
                  <c:v>0.7</c:v>
                </c:pt>
                <c:pt idx="5">
                  <c:v>1.1000000000000001</c:v>
                </c:pt>
                <c:pt idx="6">
                  <c:v>0.63</c:v>
                </c:pt>
                <c:pt idx="8">
                  <c:v>0.8</c:v>
                </c:pt>
                <c:pt idx="9">
                  <c:v>0.61</c:v>
                </c:pt>
                <c:pt idx="10">
                  <c:v>0.56000000000000005</c:v>
                </c:pt>
                <c:pt idx="11">
                  <c:v>0.56000000000000005</c:v>
                </c:pt>
              </c:numCache>
            </c:numRef>
          </c:yVal>
        </c:ser>
        <c:ser>
          <c:idx val="1"/>
          <c:order val="1"/>
          <c:tx>
            <c:strRef>
              <c:f>'Fluid (original units) sorted'!$A$126</c:f>
              <c:strCache>
                <c:ptCount val="1"/>
                <c:pt idx="0">
                  <c:v>Eagleville Hot Springs</c:v>
                </c:pt>
              </c:strCache>
            </c:strRef>
          </c:tx>
          <c:spPr>
            <a:ln w="28575">
              <a:noFill/>
            </a:ln>
          </c:spPr>
          <c:marker>
            <c:spPr>
              <a:ln>
                <a:solidFill>
                  <a:schemeClr val="tx1"/>
                </a:solidFill>
              </a:ln>
            </c:spPr>
          </c:marker>
          <c:xVal>
            <c:numRef>
              <c:f>'Fluid (original units) sorted'!$AE$127:$AE$144</c:f>
              <c:numCache>
                <c:formatCode>General</c:formatCode>
                <c:ptCount val="18"/>
                <c:pt idx="0" formatCode="0">
                  <c:v>27</c:v>
                </c:pt>
                <c:pt idx="1">
                  <c:v>25</c:v>
                </c:pt>
                <c:pt idx="2" formatCode="0.0">
                  <c:v>30</c:v>
                </c:pt>
                <c:pt idx="3" formatCode="0.0">
                  <c:v>25.5</c:v>
                </c:pt>
                <c:pt idx="4" formatCode="0.0">
                  <c:v>26</c:v>
                </c:pt>
                <c:pt idx="5" formatCode="0.0">
                  <c:v>25</c:v>
                </c:pt>
                <c:pt idx="6" formatCode="0.0">
                  <c:v>28</c:v>
                </c:pt>
                <c:pt idx="7" formatCode="0.0">
                  <c:v>28</c:v>
                </c:pt>
                <c:pt idx="8" formatCode="0.0">
                  <c:v>55</c:v>
                </c:pt>
                <c:pt idx="9" formatCode="0.0">
                  <c:v>15</c:v>
                </c:pt>
                <c:pt idx="10" formatCode="0.0">
                  <c:v>16</c:v>
                </c:pt>
                <c:pt idx="11" formatCode="0.0">
                  <c:v>14.1</c:v>
                </c:pt>
                <c:pt idx="12" formatCode="0">
                  <c:v>21</c:v>
                </c:pt>
                <c:pt idx="13" formatCode="0.0">
                  <c:v>19</c:v>
                </c:pt>
                <c:pt idx="15" formatCode="0.0">
                  <c:v>15</c:v>
                </c:pt>
                <c:pt idx="16" formatCode="0.0">
                  <c:v>12</c:v>
                </c:pt>
                <c:pt idx="17" formatCode="0.0">
                  <c:v>21</c:v>
                </c:pt>
              </c:numCache>
            </c:numRef>
          </c:xVal>
          <c:yVal>
            <c:numRef>
              <c:f>'Fluid (original units) sorted'!$X$127:$X$144</c:f>
              <c:numCache>
                <c:formatCode>General</c:formatCode>
                <c:ptCount val="18"/>
                <c:pt idx="1">
                  <c:v>0.93</c:v>
                </c:pt>
                <c:pt idx="2" formatCode="0.0">
                  <c:v>1</c:v>
                </c:pt>
                <c:pt idx="4">
                  <c:v>0.7</c:v>
                </c:pt>
                <c:pt idx="5">
                  <c:v>1.1000000000000001</c:v>
                </c:pt>
                <c:pt idx="6">
                  <c:v>0.9</c:v>
                </c:pt>
                <c:pt idx="7">
                  <c:v>0.9</c:v>
                </c:pt>
                <c:pt idx="8">
                  <c:v>0.22</c:v>
                </c:pt>
                <c:pt idx="9">
                  <c:v>0.4</c:v>
                </c:pt>
                <c:pt idx="10">
                  <c:v>0.4</c:v>
                </c:pt>
                <c:pt idx="12" formatCode="0.0">
                  <c:v>0.6</c:v>
                </c:pt>
                <c:pt idx="13">
                  <c:v>0.4</c:v>
                </c:pt>
                <c:pt idx="15">
                  <c:v>0.26</c:v>
                </c:pt>
                <c:pt idx="17">
                  <c:v>0.6</c:v>
                </c:pt>
              </c:numCache>
            </c:numRef>
          </c:yVal>
        </c:ser>
        <c:ser>
          <c:idx val="2"/>
          <c:order val="2"/>
          <c:tx>
            <c:strRef>
              <c:f>'Fluid (original units) sorted'!$A$233</c:f>
              <c:strCache>
                <c:ptCount val="1"/>
                <c:pt idx="0">
                  <c:v>Lake City Hot Springs</c:v>
                </c:pt>
              </c:strCache>
            </c:strRef>
          </c:tx>
          <c:spPr>
            <a:ln w="28575">
              <a:noFill/>
            </a:ln>
          </c:spPr>
          <c:marker>
            <c:spPr>
              <a:ln>
                <a:solidFill>
                  <a:schemeClr val="tx1"/>
                </a:solidFill>
              </a:ln>
            </c:spPr>
          </c:marker>
          <c:xVal>
            <c:numRef>
              <c:f>'Fluid (original units) sorted'!$AE$234:$AE$269</c:f>
              <c:numCache>
                <c:formatCode>0.0</c:formatCode>
                <c:ptCount val="36"/>
                <c:pt idx="7">
                  <c:v>176</c:v>
                </c:pt>
                <c:pt idx="9" formatCode="General">
                  <c:v>222</c:v>
                </c:pt>
                <c:pt idx="11" formatCode="General">
                  <c:v>220</c:v>
                </c:pt>
                <c:pt idx="12" formatCode="General">
                  <c:v>209</c:v>
                </c:pt>
                <c:pt idx="14" formatCode="0">
                  <c:v>223</c:v>
                </c:pt>
                <c:pt idx="15" formatCode="General">
                  <c:v>204</c:v>
                </c:pt>
                <c:pt idx="23" formatCode="General">
                  <c:v>203</c:v>
                </c:pt>
                <c:pt idx="24" formatCode="General">
                  <c:v>210</c:v>
                </c:pt>
                <c:pt idx="25" formatCode="General">
                  <c:v>219</c:v>
                </c:pt>
                <c:pt idx="27" formatCode="General">
                  <c:v>191</c:v>
                </c:pt>
                <c:pt idx="28" formatCode="General">
                  <c:v>223</c:v>
                </c:pt>
                <c:pt idx="29" formatCode="General">
                  <c:v>148</c:v>
                </c:pt>
                <c:pt idx="30" formatCode="General">
                  <c:v>206</c:v>
                </c:pt>
              </c:numCache>
            </c:numRef>
          </c:xVal>
          <c:yVal>
            <c:numRef>
              <c:f>'Fluid (original units) sorted'!$X$234:$X$269</c:f>
              <c:numCache>
                <c:formatCode>General</c:formatCode>
                <c:ptCount val="36"/>
                <c:pt idx="7">
                  <c:v>4.8</c:v>
                </c:pt>
                <c:pt idx="9" formatCode="0.0">
                  <c:v>6.2</c:v>
                </c:pt>
                <c:pt idx="11" formatCode="0.0">
                  <c:v>6.3</c:v>
                </c:pt>
                <c:pt idx="12">
                  <c:v>5.8</c:v>
                </c:pt>
                <c:pt idx="14" formatCode="0.0">
                  <c:v>6.1</c:v>
                </c:pt>
                <c:pt idx="15">
                  <c:v>6.3</c:v>
                </c:pt>
                <c:pt idx="16" formatCode="0.0">
                  <c:v>6.8</c:v>
                </c:pt>
                <c:pt idx="23">
                  <c:v>6</c:v>
                </c:pt>
                <c:pt idx="24">
                  <c:v>6.1</c:v>
                </c:pt>
                <c:pt idx="25">
                  <c:v>6.2</c:v>
                </c:pt>
                <c:pt idx="27">
                  <c:v>5.9</c:v>
                </c:pt>
                <c:pt idx="28" formatCode="0.0">
                  <c:v>6.4</c:v>
                </c:pt>
                <c:pt idx="29">
                  <c:v>4.7</c:v>
                </c:pt>
                <c:pt idx="30">
                  <c:v>4.8</c:v>
                </c:pt>
              </c:numCache>
            </c:numRef>
          </c:yVal>
        </c:ser>
        <c:ser>
          <c:idx val="3"/>
          <c:order val="3"/>
          <c:tx>
            <c:strRef>
              <c:f>'Fluid (original units) sorted'!$A$368</c:f>
              <c:strCache>
                <c:ptCount val="1"/>
                <c:pt idx="0">
                  <c:v>East Side Hot Springs</c:v>
                </c:pt>
              </c:strCache>
            </c:strRef>
          </c:tx>
          <c:spPr>
            <a:ln w="28575">
              <a:noFill/>
            </a:ln>
          </c:spPr>
          <c:marker>
            <c:spPr>
              <a:ln>
                <a:solidFill>
                  <a:schemeClr val="tx1"/>
                </a:solidFill>
              </a:ln>
            </c:spPr>
          </c:marker>
          <c:xVal>
            <c:numRef>
              <c:f>'Fluid (original units) sorted'!$AE$369:$AE$410</c:f>
              <c:numCache>
                <c:formatCode>0.0</c:formatCode>
                <c:ptCount val="42"/>
                <c:pt idx="0">
                  <c:v>216</c:v>
                </c:pt>
                <c:pt idx="1">
                  <c:v>212</c:v>
                </c:pt>
                <c:pt idx="2" formatCode="0">
                  <c:v>213</c:v>
                </c:pt>
                <c:pt idx="5" formatCode="General">
                  <c:v>220</c:v>
                </c:pt>
                <c:pt idx="9">
                  <c:v>225</c:v>
                </c:pt>
                <c:pt idx="10">
                  <c:v>225</c:v>
                </c:pt>
                <c:pt idx="12">
                  <c:v>218</c:v>
                </c:pt>
                <c:pt idx="13" formatCode="0">
                  <c:v>218</c:v>
                </c:pt>
                <c:pt idx="15" formatCode="General">
                  <c:v>217</c:v>
                </c:pt>
                <c:pt idx="16">
                  <c:v>220</c:v>
                </c:pt>
                <c:pt idx="18">
                  <c:v>220</c:v>
                </c:pt>
                <c:pt idx="19" formatCode="General">
                  <c:v>220</c:v>
                </c:pt>
                <c:pt idx="21" formatCode="0">
                  <c:v>213</c:v>
                </c:pt>
                <c:pt idx="22">
                  <c:v>218</c:v>
                </c:pt>
                <c:pt idx="24" formatCode="0">
                  <c:v>192</c:v>
                </c:pt>
                <c:pt idx="26" formatCode="0">
                  <c:v>188</c:v>
                </c:pt>
                <c:pt idx="28" formatCode="General">
                  <c:v>175</c:v>
                </c:pt>
                <c:pt idx="31" formatCode="0">
                  <c:v>198</c:v>
                </c:pt>
                <c:pt idx="32" formatCode="0">
                  <c:v>186</c:v>
                </c:pt>
                <c:pt idx="33" formatCode="General">
                  <c:v>200</c:v>
                </c:pt>
                <c:pt idx="35" formatCode="0">
                  <c:v>208</c:v>
                </c:pt>
                <c:pt idx="36">
                  <c:v>183</c:v>
                </c:pt>
                <c:pt idx="37">
                  <c:v>187</c:v>
                </c:pt>
                <c:pt idx="38">
                  <c:v>188</c:v>
                </c:pt>
                <c:pt idx="39">
                  <c:v>187</c:v>
                </c:pt>
                <c:pt idx="40">
                  <c:v>187</c:v>
                </c:pt>
                <c:pt idx="41">
                  <c:v>191</c:v>
                </c:pt>
              </c:numCache>
            </c:numRef>
          </c:xVal>
          <c:yVal>
            <c:numRef>
              <c:f>'Fluid (original units) sorted'!$X$369:$X$410</c:f>
              <c:numCache>
                <c:formatCode>General</c:formatCode>
                <c:ptCount val="42"/>
                <c:pt idx="1">
                  <c:v>5.4</c:v>
                </c:pt>
                <c:pt idx="2" formatCode="0.0">
                  <c:v>7.5</c:v>
                </c:pt>
                <c:pt idx="5" formatCode="0.0">
                  <c:v>7.6</c:v>
                </c:pt>
                <c:pt idx="9">
                  <c:v>7.3</c:v>
                </c:pt>
                <c:pt idx="10">
                  <c:v>7.3</c:v>
                </c:pt>
                <c:pt idx="12">
                  <c:v>5.7</c:v>
                </c:pt>
                <c:pt idx="13" formatCode="0.0">
                  <c:v>7.6</c:v>
                </c:pt>
                <c:pt idx="15">
                  <c:v>7.1</c:v>
                </c:pt>
                <c:pt idx="18">
                  <c:v>8</c:v>
                </c:pt>
                <c:pt idx="19">
                  <c:v>7.6</c:v>
                </c:pt>
                <c:pt idx="21" formatCode="0.0">
                  <c:v>7.4</c:v>
                </c:pt>
                <c:pt idx="22">
                  <c:v>6.6</c:v>
                </c:pt>
                <c:pt idx="24" formatCode="0.0">
                  <c:v>5.6</c:v>
                </c:pt>
                <c:pt idx="26" formatCode="0.0">
                  <c:v>5.6</c:v>
                </c:pt>
                <c:pt idx="28" formatCode="0.0">
                  <c:v>5.2</c:v>
                </c:pt>
                <c:pt idx="31" formatCode="0.0">
                  <c:v>5.9</c:v>
                </c:pt>
                <c:pt idx="32" formatCode="0.0">
                  <c:v>5.7</c:v>
                </c:pt>
                <c:pt idx="33" formatCode="0.0">
                  <c:v>5.7</c:v>
                </c:pt>
                <c:pt idx="35" formatCode="0.0">
                  <c:v>5.8</c:v>
                </c:pt>
                <c:pt idx="36">
                  <c:v>4.9000000000000004</c:v>
                </c:pt>
                <c:pt idx="38">
                  <c:v>5.3</c:v>
                </c:pt>
                <c:pt idx="39">
                  <c:v>5.9</c:v>
                </c:pt>
                <c:pt idx="40">
                  <c:v>5.9</c:v>
                </c:pt>
                <c:pt idx="41">
                  <c:v>5.8</c:v>
                </c:pt>
              </c:numCache>
            </c:numRef>
          </c:yVal>
        </c:ser>
        <c:ser>
          <c:idx val="5"/>
          <c:order val="4"/>
          <c:tx>
            <c:strRef>
              <c:f>'Fluid (original units) sorted'!$D$414</c:f>
              <c:strCache>
                <c:ptCount val="1"/>
                <c:pt idx="0">
                  <c:v>Reconstructed Phipps-2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'Fluid (original units) sorted'!$AE$414</c:f>
              <c:numCache>
                <c:formatCode>0.00</c:formatCode>
                <c:ptCount val="1"/>
                <c:pt idx="0">
                  <c:v>233.3551913</c:v>
                </c:pt>
              </c:numCache>
            </c:numRef>
          </c:xVal>
          <c:yVal>
            <c:numRef>
              <c:f>'Fluid (original units) sorted'!$X$414</c:f>
              <c:numCache>
                <c:formatCode>0.00</c:formatCode>
                <c:ptCount val="1"/>
                <c:pt idx="0">
                  <c:v>6.7102795899999998</c:v>
                </c:pt>
              </c:numCache>
            </c:numRef>
          </c:yVal>
        </c:ser>
        <c:ser>
          <c:idx val="6"/>
          <c:order val="5"/>
          <c:tx>
            <c:strRef>
              <c:f>'Fluid (original units) sorted'!$I$340</c:f>
              <c:strCache>
                <c:ptCount val="1"/>
                <c:pt idx="0">
                  <c:v>Middle Alkali Lake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'Fluid (original units) sorted'!$AE$338:$AE$342</c:f>
              <c:numCache>
                <c:formatCode>0.000</c:formatCode>
                <c:ptCount val="5"/>
                <c:pt idx="0">
                  <c:v>391.75565000000006</c:v>
                </c:pt>
                <c:pt idx="1">
                  <c:v>4504.6581800000004</c:v>
                </c:pt>
                <c:pt idx="2" formatCode="General">
                  <c:v>140</c:v>
                </c:pt>
                <c:pt idx="3" formatCode="0.0">
                  <c:v>3330</c:v>
                </c:pt>
                <c:pt idx="4" formatCode="0.0">
                  <c:v>4110</c:v>
                </c:pt>
              </c:numCache>
            </c:numRef>
          </c:xVal>
          <c:yVal>
            <c:numRef>
              <c:f>'Fluid (original units) sorted'!$X$338:$X$342</c:f>
              <c:numCache>
                <c:formatCode>General</c:formatCode>
                <c:ptCount val="5"/>
                <c:pt idx="2">
                  <c:v>10</c:v>
                </c:pt>
                <c:pt idx="3">
                  <c:v>38</c:v>
                </c:pt>
              </c:numCache>
            </c:numRef>
          </c:yVal>
        </c:ser>
        <c:ser>
          <c:idx val="8"/>
          <c:order val="6"/>
          <c:tx>
            <c:strRef>
              <c:f>'Fluid (original units) sorted'!$A$343</c:f>
              <c:strCache>
                <c:ptCount val="1"/>
                <c:pt idx="0">
                  <c:v>Lower Alkali Lake (Livingstone, 1963)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'Fluid (original units) sorted'!$AE$343</c:f>
              <c:numCache>
                <c:formatCode>0.0</c:formatCode>
                <c:ptCount val="1"/>
                <c:pt idx="0">
                  <c:v>1160</c:v>
                </c:pt>
              </c:numCache>
            </c:numRef>
          </c:xVal>
          <c:yVal>
            <c:numRef>
              <c:f>'Fluid (original units) sorted'!$X$343</c:f>
              <c:numCache>
                <c:formatCode>General</c:formatCode>
                <c:ptCount val="1"/>
                <c:pt idx="0">
                  <c:v>19</c:v>
                </c:pt>
              </c:numCache>
            </c:numRef>
          </c:yVal>
        </c:ser>
        <c:ser>
          <c:idx val="7"/>
          <c:order val="7"/>
          <c:tx>
            <c:strRef>
              <c:f>'Fluid (original units) sorted'!$A$361</c:f>
              <c:strCache>
                <c:ptCount val="1"/>
                <c:pt idx="0">
                  <c:v>SVF 8 Domestic water supply for hotel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7"/>
            <c:spPr>
              <a:ln>
                <a:solidFill>
                  <a:srgbClr val="0000FF"/>
                </a:solidFill>
              </a:ln>
            </c:spPr>
          </c:marker>
          <c:xVal>
            <c:numRef>
              <c:f>'Fluid (original units) sorted'!$AE$361</c:f>
              <c:numCache>
                <c:formatCode>0.0</c:formatCode>
                <c:ptCount val="1"/>
                <c:pt idx="0">
                  <c:v>59.4</c:v>
                </c:pt>
              </c:numCache>
            </c:numRef>
          </c:xVal>
          <c:yVal>
            <c:numRef>
              <c:f>'Fluid (original units) sorted'!$X$361</c:f>
              <c:numCache>
                <c:formatCode>0.0</c:formatCode>
                <c:ptCount val="1"/>
                <c:pt idx="0">
                  <c:v>9.1999999999999993</c:v>
                </c:pt>
              </c:numCache>
            </c:numRef>
          </c:yVal>
        </c:ser>
        <c:axId val="83529088"/>
        <c:axId val="83548032"/>
      </c:scatterChart>
      <c:valAx>
        <c:axId val="83529088"/>
        <c:scaling>
          <c:orientation val="minMax"/>
          <c:max val="3500"/>
          <c:min val="0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 (mg/L)</a:t>
                </a:r>
              </a:p>
            </c:rich>
          </c:tx>
          <c:layout/>
        </c:title>
        <c:numFmt formatCode="General" sourceLinked="1"/>
        <c:majorTickMark val="none"/>
        <c:minorTickMark val="in"/>
        <c:tickLblPos val="nextTo"/>
        <c:crossAx val="83548032"/>
        <c:crossesAt val="0"/>
        <c:crossBetween val="midCat"/>
        <c:majorUnit val="500"/>
      </c:valAx>
      <c:valAx>
        <c:axId val="83548032"/>
        <c:scaling>
          <c:orientation val="minMax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 (mg/L)</a:t>
                </a:r>
              </a:p>
            </c:rich>
          </c:tx>
          <c:layout/>
        </c:title>
        <c:numFmt formatCode="@" sourceLinked="0"/>
        <c:majorTickMark val="in"/>
        <c:minorTickMark val="in"/>
        <c:tickLblPos val="nextTo"/>
        <c:crossAx val="83529088"/>
        <c:crossesAt val="0"/>
        <c:crossBetween val="midCat"/>
      </c:valAx>
      <c:spPr>
        <a:noFill/>
      </c:spPr>
    </c:plotArea>
    <c:legend>
      <c:legendPos val="r"/>
      <c:layout>
        <c:manualLayout>
          <c:xMode val="edge"/>
          <c:yMode val="edge"/>
          <c:x val="0.68335958079846459"/>
          <c:y val="0.123287511654607"/>
          <c:w val="0.27066148304367332"/>
          <c:h val="0.72420669842701402"/>
        </c:manualLayout>
      </c:layout>
    </c:legend>
    <c:plotVisOnly val="1"/>
    <c:dispBlanksAs val="gap"/>
  </c:chart>
  <c:spPr>
    <a:ln>
      <a:noFill/>
    </a:ln>
  </c:spPr>
  <c:txPr>
    <a:bodyPr/>
    <a:lstStyle/>
    <a:p>
      <a:pPr>
        <a:defRPr sz="1200">
          <a:latin typeface="Times New Roman"/>
          <a:cs typeface="Times New Roman"/>
        </a:defRPr>
      </a:pPr>
      <a:endParaRPr lang="en-US"/>
    </a:p>
  </c:txPr>
  <c:printSettings>
    <c:headerFooter/>
    <c:pageMargins b="1" l="0.75000000000000089" r="0.75000000000000089" t="1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title>
      <c:tx>
        <c:rich>
          <a:bodyPr/>
          <a:lstStyle/>
          <a:p>
            <a:pPr>
              <a:defRPr/>
            </a:pPr>
            <a:r>
              <a:rPr lang="en-US"/>
              <a:t>Surprise Valley Thermal Water</a:t>
            </a:r>
          </a:p>
        </c:rich>
      </c:tx>
      <c:layout>
        <c:manualLayout>
          <c:xMode val="edge"/>
          <c:yMode val="edge"/>
          <c:x val="0.20509930577722649"/>
          <c:y val="5.6470525461203687E-2"/>
        </c:manualLayout>
      </c:layout>
    </c:title>
    <c:plotArea>
      <c:layout>
        <c:manualLayout>
          <c:layoutTarget val="inner"/>
          <c:xMode val="edge"/>
          <c:yMode val="edge"/>
          <c:x val="0.1051501267200851"/>
          <c:y val="0.12773092340247019"/>
          <c:w val="0.55097634020444597"/>
          <c:h val="0.77387301407872355"/>
        </c:manualLayout>
      </c:layout>
      <c:scatterChart>
        <c:scatterStyle val="lineMarker"/>
        <c:ser>
          <c:idx val="0"/>
          <c:order val="0"/>
          <c:tx>
            <c:strRef>
              <c:f>'Fluid (original units) sorted'!$A$176</c:f>
              <c:strCache>
                <c:ptCount val="1"/>
                <c:pt idx="0">
                  <c:v>Fort Bidwell Hot Springs</c:v>
                </c:pt>
              </c:strCache>
            </c:strRef>
          </c:tx>
          <c:spPr>
            <a:ln w="28575">
              <a:noFill/>
            </a:ln>
          </c:spPr>
          <c:marker>
            <c:spPr>
              <a:ln>
                <a:solidFill>
                  <a:schemeClr val="tx1"/>
                </a:solidFill>
              </a:ln>
            </c:spPr>
          </c:marker>
          <c:xVal>
            <c:numRef>
              <c:f>'Fluid (original units) sorted'!$AE$177:$AE$188</c:f>
              <c:numCache>
                <c:formatCode>General</c:formatCode>
                <c:ptCount val="12"/>
                <c:pt idx="0">
                  <c:v>36</c:v>
                </c:pt>
                <c:pt idx="1">
                  <c:v>25.5</c:v>
                </c:pt>
                <c:pt idx="2">
                  <c:v>33.1</c:v>
                </c:pt>
                <c:pt idx="3">
                  <c:v>17</c:v>
                </c:pt>
                <c:pt idx="4">
                  <c:v>203</c:v>
                </c:pt>
                <c:pt idx="5">
                  <c:v>35</c:v>
                </c:pt>
                <c:pt idx="6" formatCode="0.0">
                  <c:v>21</c:v>
                </c:pt>
                <c:pt idx="7">
                  <c:v>24</c:v>
                </c:pt>
                <c:pt idx="8">
                  <c:v>25.4</c:v>
                </c:pt>
                <c:pt idx="9">
                  <c:v>31</c:v>
                </c:pt>
                <c:pt idx="10">
                  <c:v>18</c:v>
                </c:pt>
                <c:pt idx="11" formatCode="0.0">
                  <c:v>18</c:v>
                </c:pt>
              </c:numCache>
            </c:numRef>
          </c:xVal>
          <c:yVal>
            <c:numRef>
              <c:f>'Fluid (original units) sorted'!$X$177:$X$188</c:f>
              <c:numCache>
                <c:formatCode>General</c:formatCode>
                <c:ptCount val="12"/>
                <c:pt idx="1">
                  <c:v>0.88</c:v>
                </c:pt>
                <c:pt idx="2">
                  <c:v>0.7</c:v>
                </c:pt>
                <c:pt idx="5">
                  <c:v>1.1000000000000001</c:v>
                </c:pt>
                <c:pt idx="6">
                  <c:v>0.63</c:v>
                </c:pt>
                <c:pt idx="8">
                  <c:v>0.8</c:v>
                </c:pt>
                <c:pt idx="9">
                  <c:v>0.61</c:v>
                </c:pt>
                <c:pt idx="10">
                  <c:v>0.56000000000000005</c:v>
                </c:pt>
                <c:pt idx="11">
                  <c:v>0.56000000000000005</c:v>
                </c:pt>
              </c:numCache>
            </c:numRef>
          </c:yVal>
        </c:ser>
        <c:ser>
          <c:idx val="1"/>
          <c:order val="1"/>
          <c:tx>
            <c:strRef>
              <c:f>'Fluid (original units) sorted'!$A$126</c:f>
              <c:strCache>
                <c:ptCount val="1"/>
                <c:pt idx="0">
                  <c:v>Eagleville Hot Springs</c:v>
                </c:pt>
              </c:strCache>
            </c:strRef>
          </c:tx>
          <c:spPr>
            <a:ln w="28575">
              <a:noFill/>
            </a:ln>
          </c:spPr>
          <c:marker>
            <c:spPr>
              <a:ln>
                <a:solidFill>
                  <a:schemeClr val="tx1"/>
                </a:solidFill>
              </a:ln>
            </c:spPr>
          </c:marker>
          <c:xVal>
            <c:numRef>
              <c:f>'Fluid (original units) sorted'!$AE$127:$AE$144</c:f>
              <c:numCache>
                <c:formatCode>General</c:formatCode>
                <c:ptCount val="18"/>
                <c:pt idx="0" formatCode="0">
                  <c:v>27</c:v>
                </c:pt>
                <c:pt idx="1">
                  <c:v>25</c:v>
                </c:pt>
                <c:pt idx="2" formatCode="0.0">
                  <c:v>30</c:v>
                </c:pt>
                <c:pt idx="3" formatCode="0.0">
                  <c:v>25.5</c:v>
                </c:pt>
                <c:pt idx="4" formatCode="0.0">
                  <c:v>26</c:v>
                </c:pt>
                <c:pt idx="5" formatCode="0.0">
                  <c:v>25</c:v>
                </c:pt>
                <c:pt idx="6" formatCode="0.0">
                  <c:v>28</c:v>
                </c:pt>
                <c:pt idx="7" formatCode="0.0">
                  <c:v>28</c:v>
                </c:pt>
                <c:pt idx="8" formatCode="0.0">
                  <c:v>55</c:v>
                </c:pt>
                <c:pt idx="9" formatCode="0.0">
                  <c:v>15</c:v>
                </c:pt>
                <c:pt idx="10" formatCode="0.0">
                  <c:v>16</c:v>
                </c:pt>
                <c:pt idx="11" formatCode="0.0">
                  <c:v>14.1</c:v>
                </c:pt>
                <c:pt idx="12" formatCode="0">
                  <c:v>21</c:v>
                </c:pt>
                <c:pt idx="13" formatCode="0.0">
                  <c:v>19</c:v>
                </c:pt>
                <c:pt idx="15" formatCode="0.0">
                  <c:v>15</c:v>
                </c:pt>
                <c:pt idx="16" formatCode="0.0">
                  <c:v>12</c:v>
                </c:pt>
                <c:pt idx="17" formatCode="0.0">
                  <c:v>21</c:v>
                </c:pt>
              </c:numCache>
            </c:numRef>
          </c:xVal>
          <c:yVal>
            <c:numRef>
              <c:f>'Fluid (original units) sorted'!$X$127:$X$144</c:f>
              <c:numCache>
                <c:formatCode>General</c:formatCode>
                <c:ptCount val="18"/>
                <c:pt idx="1">
                  <c:v>0.93</c:v>
                </c:pt>
                <c:pt idx="2" formatCode="0.0">
                  <c:v>1</c:v>
                </c:pt>
                <c:pt idx="4">
                  <c:v>0.7</c:v>
                </c:pt>
                <c:pt idx="5">
                  <c:v>1.1000000000000001</c:v>
                </c:pt>
                <c:pt idx="6">
                  <c:v>0.9</c:v>
                </c:pt>
                <c:pt idx="7">
                  <c:v>0.9</c:v>
                </c:pt>
                <c:pt idx="8">
                  <c:v>0.22</c:v>
                </c:pt>
                <c:pt idx="9">
                  <c:v>0.4</c:v>
                </c:pt>
                <c:pt idx="10">
                  <c:v>0.4</c:v>
                </c:pt>
                <c:pt idx="12" formatCode="0.0">
                  <c:v>0.6</c:v>
                </c:pt>
                <c:pt idx="13">
                  <c:v>0.4</c:v>
                </c:pt>
                <c:pt idx="15">
                  <c:v>0.26</c:v>
                </c:pt>
                <c:pt idx="17">
                  <c:v>0.6</c:v>
                </c:pt>
              </c:numCache>
            </c:numRef>
          </c:yVal>
        </c:ser>
        <c:ser>
          <c:idx val="2"/>
          <c:order val="2"/>
          <c:tx>
            <c:strRef>
              <c:f>'Fluid (original units) sorted'!$A$233</c:f>
              <c:strCache>
                <c:ptCount val="1"/>
                <c:pt idx="0">
                  <c:v>Lake City Hot Springs</c:v>
                </c:pt>
              </c:strCache>
            </c:strRef>
          </c:tx>
          <c:spPr>
            <a:ln w="28575">
              <a:noFill/>
            </a:ln>
          </c:spPr>
          <c:marker>
            <c:spPr>
              <a:ln>
                <a:solidFill>
                  <a:schemeClr val="tx1"/>
                </a:solidFill>
              </a:ln>
            </c:spPr>
          </c:marker>
          <c:xVal>
            <c:numRef>
              <c:f>'Fluid (original units) sorted'!$AE$234:$AE$269</c:f>
              <c:numCache>
                <c:formatCode>0.0</c:formatCode>
                <c:ptCount val="36"/>
                <c:pt idx="7">
                  <c:v>176</c:v>
                </c:pt>
                <c:pt idx="9" formatCode="General">
                  <c:v>222</c:v>
                </c:pt>
                <c:pt idx="11" formatCode="General">
                  <c:v>220</c:v>
                </c:pt>
                <c:pt idx="12" formatCode="General">
                  <c:v>209</c:v>
                </c:pt>
                <c:pt idx="14" formatCode="0">
                  <c:v>223</c:v>
                </c:pt>
                <c:pt idx="15" formatCode="General">
                  <c:v>204</c:v>
                </c:pt>
                <c:pt idx="23" formatCode="General">
                  <c:v>203</c:v>
                </c:pt>
                <c:pt idx="24" formatCode="General">
                  <c:v>210</c:v>
                </c:pt>
                <c:pt idx="25" formatCode="General">
                  <c:v>219</c:v>
                </c:pt>
                <c:pt idx="27" formatCode="General">
                  <c:v>191</c:v>
                </c:pt>
                <c:pt idx="28" formatCode="General">
                  <c:v>223</c:v>
                </c:pt>
                <c:pt idx="29" formatCode="General">
                  <c:v>148</c:v>
                </c:pt>
                <c:pt idx="30" formatCode="General">
                  <c:v>206</c:v>
                </c:pt>
              </c:numCache>
            </c:numRef>
          </c:xVal>
          <c:yVal>
            <c:numRef>
              <c:f>'Fluid (original units) sorted'!$X$234:$X$269</c:f>
              <c:numCache>
                <c:formatCode>General</c:formatCode>
                <c:ptCount val="36"/>
                <c:pt idx="7">
                  <c:v>4.8</c:v>
                </c:pt>
                <c:pt idx="9" formatCode="0.0">
                  <c:v>6.2</c:v>
                </c:pt>
                <c:pt idx="11" formatCode="0.0">
                  <c:v>6.3</c:v>
                </c:pt>
                <c:pt idx="12">
                  <c:v>5.8</c:v>
                </c:pt>
                <c:pt idx="14" formatCode="0.0">
                  <c:v>6.1</c:v>
                </c:pt>
                <c:pt idx="15">
                  <c:v>6.3</c:v>
                </c:pt>
                <c:pt idx="16" formatCode="0.0">
                  <c:v>6.8</c:v>
                </c:pt>
                <c:pt idx="23">
                  <c:v>6</c:v>
                </c:pt>
                <c:pt idx="24">
                  <c:v>6.1</c:v>
                </c:pt>
                <c:pt idx="25">
                  <c:v>6.2</c:v>
                </c:pt>
                <c:pt idx="27">
                  <c:v>5.9</c:v>
                </c:pt>
                <c:pt idx="28" formatCode="0.0">
                  <c:v>6.4</c:v>
                </c:pt>
                <c:pt idx="29">
                  <c:v>4.7</c:v>
                </c:pt>
                <c:pt idx="30">
                  <c:v>4.8</c:v>
                </c:pt>
              </c:numCache>
            </c:numRef>
          </c:yVal>
        </c:ser>
        <c:ser>
          <c:idx val="3"/>
          <c:order val="3"/>
          <c:tx>
            <c:strRef>
              <c:f>'Fluid (original units) sorted'!$A$368</c:f>
              <c:strCache>
                <c:ptCount val="1"/>
                <c:pt idx="0">
                  <c:v>East Side Hot Springs</c:v>
                </c:pt>
              </c:strCache>
            </c:strRef>
          </c:tx>
          <c:spPr>
            <a:ln w="28575">
              <a:noFill/>
            </a:ln>
          </c:spPr>
          <c:marker>
            <c:spPr>
              <a:ln>
                <a:solidFill>
                  <a:schemeClr val="tx1"/>
                </a:solidFill>
              </a:ln>
            </c:spPr>
          </c:marker>
          <c:xVal>
            <c:numRef>
              <c:f>'Fluid (original units) sorted'!$AE$369:$AE$410</c:f>
              <c:numCache>
                <c:formatCode>0.0</c:formatCode>
                <c:ptCount val="42"/>
                <c:pt idx="0">
                  <c:v>216</c:v>
                </c:pt>
                <c:pt idx="1">
                  <c:v>212</c:v>
                </c:pt>
                <c:pt idx="2" formatCode="0">
                  <c:v>213</c:v>
                </c:pt>
                <c:pt idx="5" formatCode="General">
                  <c:v>220</c:v>
                </c:pt>
                <c:pt idx="9">
                  <c:v>225</c:v>
                </c:pt>
                <c:pt idx="10">
                  <c:v>225</c:v>
                </c:pt>
                <c:pt idx="12">
                  <c:v>218</c:v>
                </c:pt>
                <c:pt idx="13" formatCode="0">
                  <c:v>218</c:v>
                </c:pt>
                <c:pt idx="15" formatCode="General">
                  <c:v>217</c:v>
                </c:pt>
                <c:pt idx="16">
                  <c:v>220</c:v>
                </c:pt>
                <c:pt idx="18">
                  <c:v>220</c:v>
                </c:pt>
                <c:pt idx="19" formatCode="General">
                  <c:v>220</c:v>
                </c:pt>
                <c:pt idx="21" formatCode="0">
                  <c:v>213</c:v>
                </c:pt>
                <c:pt idx="22">
                  <c:v>218</c:v>
                </c:pt>
                <c:pt idx="24" formatCode="0">
                  <c:v>192</c:v>
                </c:pt>
                <c:pt idx="26" formatCode="0">
                  <c:v>188</c:v>
                </c:pt>
                <c:pt idx="28" formatCode="General">
                  <c:v>175</c:v>
                </c:pt>
                <c:pt idx="31" formatCode="0">
                  <c:v>198</c:v>
                </c:pt>
                <c:pt idx="32" formatCode="0">
                  <c:v>186</c:v>
                </c:pt>
                <c:pt idx="33" formatCode="General">
                  <c:v>200</c:v>
                </c:pt>
                <c:pt idx="35" formatCode="0">
                  <c:v>208</c:v>
                </c:pt>
                <c:pt idx="36">
                  <c:v>183</c:v>
                </c:pt>
                <c:pt idx="37">
                  <c:v>187</c:v>
                </c:pt>
                <c:pt idx="38">
                  <c:v>188</c:v>
                </c:pt>
                <c:pt idx="39">
                  <c:v>187</c:v>
                </c:pt>
                <c:pt idx="40">
                  <c:v>187</c:v>
                </c:pt>
                <c:pt idx="41">
                  <c:v>191</c:v>
                </c:pt>
              </c:numCache>
            </c:numRef>
          </c:xVal>
          <c:yVal>
            <c:numRef>
              <c:f>'Fluid (original units) sorted'!$X$369:$X$410</c:f>
              <c:numCache>
                <c:formatCode>General</c:formatCode>
                <c:ptCount val="42"/>
                <c:pt idx="1">
                  <c:v>5.4</c:v>
                </c:pt>
                <c:pt idx="2" formatCode="0.0">
                  <c:v>7.5</c:v>
                </c:pt>
                <c:pt idx="5" formatCode="0.0">
                  <c:v>7.6</c:v>
                </c:pt>
                <c:pt idx="9">
                  <c:v>7.3</c:v>
                </c:pt>
                <c:pt idx="10">
                  <c:v>7.3</c:v>
                </c:pt>
                <c:pt idx="12">
                  <c:v>5.7</c:v>
                </c:pt>
                <c:pt idx="13" formatCode="0.0">
                  <c:v>7.6</c:v>
                </c:pt>
                <c:pt idx="15">
                  <c:v>7.1</c:v>
                </c:pt>
                <c:pt idx="18">
                  <c:v>8</c:v>
                </c:pt>
                <c:pt idx="19">
                  <c:v>7.6</c:v>
                </c:pt>
                <c:pt idx="21" formatCode="0.0">
                  <c:v>7.4</c:v>
                </c:pt>
                <c:pt idx="22">
                  <c:v>6.6</c:v>
                </c:pt>
                <c:pt idx="24" formatCode="0.0">
                  <c:v>5.6</c:v>
                </c:pt>
                <c:pt idx="26" formatCode="0.0">
                  <c:v>5.6</c:v>
                </c:pt>
                <c:pt idx="28" formatCode="0.0">
                  <c:v>5.2</c:v>
                </c:pt>
                <c:pt idx="31" formatCode="0.0">
                  <c:v>5.9</c:v>
                </c:pt>
                <c:pt idx="32" formatCode="0.0">
                  <c:v>5.7</c:v>
                </c:pt>
                <c:pt idx="33" formatCode="0.0">
                  <c:v>5.7</c:v>
                </c:pt>
                <c:pt idx="35" formatCode="0.0">
                  <c:v>5.8</c:v>
                </c:pt>
                <c:pt idx="36">
                  <c:v>4.9000000000000004</c:v>
                </c:pt>
                <c:pt idx="38">
                  <c:v>5.3</c:v>
                </c:pt>
                <c:pt idx="39">
                  <c:v>5.9</c:v>
                </c:pt>
                <c:pt idx="40">
                  <c:v>5.9</c:v>
                </c:pt>
                <c:pt idx="41">
                  <c:v>5.8</c:v>
                </c:pt>
              </c:numCache>
            </c:numRef>
          </c:yVal>
        </c:ser>
        <c:ser>
          <c:idx val="5"/>
          <c:order val="4"/>
          <c:tx>
            <c:strRef>
              <c:f>'Fluid (original units) sorted'!$D$414</c:f>
              <c:strCache>
                <c:ptCount val="1"/>
                <c:pt idx="0">
                  <c:v>Reconstructed Phipps-2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'Fluid (original units) sorted'!$AE$414</c:f>
              <c:numCache>
                <c:formatCode>0.00</c:formatCode>
                <c:ptCount val="1"/>
                <c:pt idx="0">
                  <c:v>233.3551913</c:v>
                </c:pt>
              </c:numCache>
            </c:numRef>
          </c:xVal>
          <c:yVal>
            <c:numRef>
              <c:f>'Fluid (original units) sorted'!$X$414</c:f>
              <c:numCache>
                <c:formatCode>0.00</c:formatCode>
                <c:ptCount val="1"/>
                <c:pt idx="0">
                  <c:v>6.7102795899999998</c:v>
                </c:pt>
              </c:numCache>
            </c:numRef>
          </c:yVal>
        </c:ser>
        <c:ser>
          <c:idx val="6"/>
          <c:order val="5"/>
          <c:tx>
            <c:strRef>
              <c:f>'Fluid (original units) sorted'!$A$340</c:f>
              <c:strCache>
                <c:ptCount val="1"/>
                <c:pt idx="0">
                  <c:v>Middle Alkali Lake (CARWQCB)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'Fluid (original units) sorted'!$AE$338:$AE$342</c:f>
              <c:numCache>
                <c:formatCode>0.000</c:formatCode>
                <c:ptCount val="5"/>
                <c:pt idx="0">
                  <c:v>391.75565000000006</c:v>
                </c:pt>
                <c:pt idx="1">
                  <c:v>4504.6581800000004</c:v>
                </c:pt>
                <c:pt idx="2" formatCode="General">
                  <c:v>140</c:v>
                </c:pt>
                <c:pt idx="3" formatCode="0.0">
                  <c:v>3330</c:v>
                </c:pt>
                <c:pt idx="4" formatCode="0.0">
                  <c:v>4110</c:v>
                </c:pt>
              </c:numCache>
            </c:numRef>
          </c:xVal>
          <c:yVal>
            <c:numRef>
              <c:f>'Fluid (original units) sorted'!$X$338:$X$342</c:f>
              <c:numCache>
                <c:formatCode>General</c:formatCode>
                <c:ptCount val="5"/>
                <c:pt idx="2">
                  <c:v>10</c:v>
                </c:pt>
                <c:pt idx="3">
                  <c:v>38</c:v>
                </c:pt>
              </c:numCache>
            </c:numRef>
          </c:yVal>
        </c:ser>
        <c:ser>
          <c:idx val="8"/>
          <c:order val="6"/>
          <c:tx>
            <c:strRef>
              <c:f>'Fluid (original units) sorted'!$A$343</c:f>
              <c:strCache>
                <c:ptCount val="1"/>
                <c:pt idx="0">
                  <c:v>Lower Alkali Lake (Livingstone, 1963)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'Fluid (original units) sorted'!$AE$343</c:f>
              <c:numCache>
                <c:formatCode>0.0</c:formatCode>
                <c:ptCount val="1"/>
                <c:pt idx="0">
                  <c:v>1160</c:v>
                </c:pt>
              </c:numCache>
            </c:numRef>
          </c:xVal>
          <c:yVal>
            <c:numRef>
              <c:f>'Fluid (original units) sorted'!$X$343</c:f>
              <c:numCache>
                <c:formatCode>General</c:formatCode>
                <c:ptCount val="1"/>
                <c:pt idx="0">
                  <c:v>19</c:v>
                </c:pt>
              </c:numCache>
            </c:numRef>
          </c:yVal>
        </c:ser>
        <c:ser>
          <c:idx val="7"/>
          <c:order val="7"/>
          <c:tx>
            <c:strRef>
              <c:f>'Fluid (original units) sorted'!$A$361</c:f>
              <c:strCache>
                <c:ptCount val="1"/>
                <c:pt idx="0">
                  <c:v>SVF 8 Domestic water supply for hotel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7"/>
            <c:spPr>
              <a:ln>
                <a:solidFill>
                  <a:srgbClr val="0000FF"/>
                </a:solidFill>
              </a:ln>
            </c:spPr>
          </c:marker>
          <c:xVal>
            <c:numRef>
              <c:f>'Fluid (original units) sorted'!$AE$361</c:f>
              <c:numCache>
                <c:formatCode>0.0</c:formatCode>
                <c:ptCount val="1"/>
                <c:pt idx="0">
                  <c:v>59.4</c:v>
                </c:pt>
              </c:numCache>
            </c:numRef>
          </c:xVal>
          <c:yVal>
            <c:numRef>
              <c:f>'Fluid (original units) sorted'!$X$361</c:f>
              <c:numCache>
                <c:formatCode>0.0</c:formatCode>
                <c:ptCount val="1"/>
                <c:pt idx="0">
                  <c:v>9.1999999999999993</c:v>
                </c:pt>
              </c:numCache>
            </c:numRef>
          </c:yVal>
        </c:ser>
        <c:axId val="83186048"/>
        <c:axId val="83684352"/>
      </c:scatterChart>
      <c:valAx>
        <c:axId val="83186048"/>
        <c:scaling>
          <c:orientation val="minMax"/>
          <c:max val="1200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 (mg/L)</a:t>
                </a:r>
              </a:p>
            </c:rich>
          </c:tx>
          <c:layout/>
        </c:title>
        <c:numFmt formatCode="General" sourceLinked="1"/>
        <c:majorTickMark val="none"/>
        <c:minorTickMark val="in"/>
        <c:tickLblPos val="nextTo"/>
        <c:crossAx val="83684352"/>
        <c:crossesAt val="0"/>
        <c:crossBetween val="midCat"/>
      </c:valAx>
      <c:valAx>
        <c:axId val="83684352"/>
        <c:scaling>
          <c:orientation val="minMax"/>
          <c:max val="20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 (mg/L)</a:t>
                </a:r>
              </a:p>
            </c:rich>
          </c:tx>
          <c:layout/>
        </c:title>
        <c:numFmt formatCode="@" sourceLinked="0"/>
        <c:majorTickMark val="in"/>
        <c:minorTickMark val="in"/>
        <c:tickLblPos val="nextTo"/>
        <c:crossAx val="83186048"/>
        <c:crosses val="autoZero"/>
        <c:crossBetween val="midCat"/>
      </c:valAx>
      <c:spPr>
        <a:noFill/>
      </c:spPr>
    </c:plotArea>
    <c:legend>
      <c:legendPos val="r"/>
      <c:layout>
        <c:manualLayout>
          <c:xMode val="edge"/>
          <c:yMode val="edge"/>
          <c:x val="0.68335958079846459"/>
          <c:y val="0.123287511654607"/>
          <c:w val="0.27066148304367332"/>
          <c:h val="0.76185371540115077"/>
        </c:manualLayout>
      </c:layout>
    </c:legend>
    <c:plotVisOnly val="1"/>
    <c:dispBlanksAs val="gap"/>
  </c:chart>
  <c:spPr>
    <a:ln>
      <a:noFill/>
    </a:ln>
  </c:spPr>
  <c:txPr>
    <a:bodyPr/>
    <a:lstStyle/>
    <a:p>
      <a:pPr>
        <a:defRPr sz="1200">
          <a:latin typeface="Times New Roman"/>
          <a:cs typeface="Times New Roman"/>
        </a:defRPr>
      </a:pPr>
      <a:endParaRPr lang="en-US"/>
    </a:p>
  </c:txPr>
  <c:printSettings>
    <c:headerFooter/>
    <c:pageMargins b="1" l="0.75000000000000089" r="0.75000000000000089" t="1" header="0.5" footer="0.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title>
      <c:tx>
        <c:rich>
          <a:bodyPr/>
          <a:lstStyle/>
          <a:p>
            <a:pPr>
              <a:defRPr/>
            </a:pPr>
            <a:r>
              <a:rPr lang="en-US"/>
              <a:t>Surprise Valley Cold</a:t>
            </a:r>
            <a:r>
              <a:rPr lang="en-US" baseline="0"/>
              <a:t> Water</a:t>
            </a:r>
            <a:endParaRPr lang="en-US"/>
          </a:p>
        </c:rich>
      </c:tx>
      <c:layout>
        <c:manualLayout>
          <c:xMode val="edge"/>
          <c:yMode val="edge"/>
          <c:x val="0.23551074903745522"/>
          <c:y val="5.8139534883720922E-2"/>
        </c:manualLayout>
      </c:layout>
    </c:title>
    <c:plotArea>
      <c:layout>
        <c:manualLayout>
          <c:layoutTarget val="inner"/>
          <c:xMode val="edge"/>
          <c:yMode val="edge"/>
          <c:x val="0.1051501267200851"/>
          <c:y val="0.12773092340247019"/>
          <c:w val="0.61056774292669058"/>
          <c:h val="0.77387301407872355"/>
        </c:manualLayout>
      </c:layout>
      <c:scatterChart>
        <c:scatterStyle val="lineMarker"/>
        <c:ser>
          <c:idx val="0"/>
          <c:order val="0"/>
          <c:tx>
            <c:strRef>
              <c:f>'Fluid (original units) sorted'!$A$189</c:f>
              <c:strCache>
                <c:ptCount val="1"/>
                <c:pt idx="0">
                  <c:v>Fort Bidwell Cold Wells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chemeClr val="tx2">
                  <a:lumMod val="40000"/>
                  <a:lumOff val="60000"/>
                </a:schemeClr>
              </a:solidFill>
              <a:ln>
                <a:solidFill>
                  <a:srgbClr val="0000FF"/>
                </a:solidFill>
              </a:ln>
            </c:spPr>
          </c:marker>
          <c:xVal>
            <c:numRef>
              <c:f>'Fluid (original units) sorted'!$AE$190:$AE$231</c:f>
              <c:numCache>
                <c:formatCode>0.0</c:formatCode>
                <c:ptCount val="42"/>
                <c:pt idx="0" formatCode="General">
                  <c:v>29.6</c:v>
                </c:pt>
                <c:pt idx="1">
                  <c:v>15</c:v>
                </c:pt>
                <c:pt idx="2">
                  <c:v>3</c:v>
                </c:pt>
                <c:pt idx="3">
                  <c:v>3.2</c:v>
                </c:pt>
                <c:pt idx="4">
                  <c:v>15</c:v>
                </c:pt>
                <c:pt idx="5" formatCode="General">
                  <c:v>24.4</c:v>
                </c:pt>
                <c:pt idx="6">
                  <c:v>3.8</c:v>
                </c:pt>
                <c:pt idx="7">
                  <c:v>13</c:v>
                </c:pt>
                <c:pt idx="8">
                  <c:v>3.7</c:v>
                </c:pt>
                <c:pt idx="9">
                  <c:v>4.5</c:v>
                </c:pt>
                <c:pt idx="10">
                  <c:v>13</c:v>
                </c:pt>
                <c:pt idx="11">
                  <c:v>20</c:v>
                </c:pt>
                <c:pt idx="12">
                  <c:v>1</c:v>
                </c:pt>
                <c:pt idx="13">
                  <c:v>4</c:v>
                </c:pt>
                <c:pt idx="14">
                  <c:v>4.3</c:v>
                </c:pt>
                <c:pt idx="15">
                  <c:v>9.5</c:v>
                </c:pt>
                <c:pt idx="16">
                  <c:v>17</c:v>
                </c:pt>
                <c:pt idx="17" formatCode="General">
                  <c:v>1</c:v>
                </c:pt>
                <c:pt idx="18">
                  <c:v>23</c:v>
                </c:pt>
                <c:pt idx="19" formatCode="General">
                  <c:v>16.2</c:v>
                </c:pt>
                <c:pt idx="20">
                  <c:v>29</c:v>
                </c:pt>
                <c:pt idx="21">
                  <c:v>5</c:v>
                </c:pt>
                <c:pt idx="22">
                  <c:v>4.8</c:v>
                </c:pt>
                <c:pt idx="23">
                  <c:v>7.5</c:v>
                </c:pt>
                <c:pt idx="24">
                  <c:v>16</c:v>
                </c:pt>
                <c:pt idx="25">
                  <c:v>1</c:v>
                </c:pt>
                <c:pt idx="26">
                  <c:v>1</c:v>
                </c:pt>
                <c:pt idx="27">
                  <c:v>2.8</c:v>
                </c:pt>
                <c:pt idx="28">
                  <c:v>18</c:v>
                </c:pt>
                <c:pt idx="29">
                  <c:v>3</c:v>
                </c:pt>
                <c:pt idx="30">
                  <c:v>22</c:v>
                </c:pt>
                <c:pt idx="32">
                  <c:v>1</c:v>
                </c:pt>
                <c:pt idx="33">
                  <c:v>34</c:v>
                </c:pt>
                <c:pt idx="34">
                  <c:v>29</c:v>
                </c:pt>
                <c:pt idx="35">
                  <c:v>29</c:v>
                </c:pt>
                <c:pt idx="36" formatCode="General">
                  <c:v>16.100000000000001</c:v>
                </c:pt>
                <c:pt idx="37">
                  <c:v>12</c:v>
                </c:pt>
                <c:pt idx="38">
                  <c:v>9.1999999999999993</c:v>
                </c:pt>
                <c:pt idx="39">
                  <c:v>8</c:v>
                </c:pt>
                <c:pt idx="40" formatCode="General">
                  <c:v>0.54500000000000004</c:v>
                </c:pt>
              </c:numCache>
            </c:numRef>
          </c:xVal>
          <c:yVal>
            <c:numRef>
              <c:f>'Fluid (original units) sorted'!$X$190:$X$231</c:f>
              <c:numCache>
                <c:formatCode>General</c:formatCode>
                <c:ptCount val="42"/>
                <c:pt idx="1">
                  <c:v>0.46</c:v>
                </c:pt>
                <c:pt idx="2">
                  <c:v>0.12</c:v>
                </c:pt>
                <c:pt idx="3">
                  <c:v>0</c:v>
                </c:pt>
                <c:pt idx="4">
                  <c:v>0.2</c:v>
                </c:pt>
                <c:pt idx="6">
                  <c:v>7.0000000000000007E-2</c:v>
                </c:pt>
                <c:pt idx="7">
                  <c:v>0.1</c:v>
                </c:pt>
                <c:pt idx="8">
                  <c:v>0</c:v>
                </c:pt>
                <c:pt idx="9">
                  <c:v>0.16</c:v>
                </c:pt>
                <c:pt idx="10">
                  <c:v>0.1</c:v>
                </c:pt>
                <c:pt idx="11">
                  <c:v>0.9</c:v>
                </c:pt>
                <c:pt idx="12">
                  <c:v>0</c:v>
                </c:pt>
                <c:pt idx="13">
                  <c:v>0.1</c:v>
                </c:pt>
                <c:pt idx="14">
                  <c:v>0.1</c:v>
                </c:pt>
                <c:pt idx="15">
                  <c:v>0.16</c:v>
                </c:pt>
                <c:pt idx="16">
                  <c:v>0.6</c:v>
                </c:pt>
                <c:pt idx="18">
                  <c:v>0.1</c:v>
                </c:pt>
                <c:pt idx="19">
                  <c:v>0.3</c:v>
                </c:pt>
                <c:pt idx="20">
                  <c:v>0.3</c:v>
                </c:pt>
                <c:pt idx="21">
                  <c:v>0</c:v>
                </c:pt>
                <c:pt idx="22">
                  <c:v>0.2</c:v>
                </c:pt>
                <c:pt idx="23">
                  <c:v>0.24</c:v>
                </c:pt>
                <c:pt idx="24">
                  <c:v>0.4</c:v>
                </c:pt>
                <c:pt idx="25">
                  <c:v>0</c:v>
                </c:pt>
                <c:pt idx="26">
                  <c:v>0.08</c:v>
                </c:pt>
                <c:pt idx="27">
                  <c:v>0.06</c:v>
                </c:pt>
                <c:pt idx="28">
                  <c:v>0.5</c:v>
                </c:pt>
                <c:pt idx="29">
                  <c:v>0</c:v>
                </c:pt>
                <c:pt idx="30">
                  <c:v>0.3</c:v>
                </c:pt>
                <c:pt idx="32">
                  <c:v>0.1</c:v>
                </c:pt>
                <c:pt idx="33">
                  <c:v>0.48</c:v>
                </c:pt>
                <c:pt idx="34">
                  <c:v>0.5</c:v>
                </c:pt>
                <c:pt idx="35">
                  <c:v>0.45</c:v>
                </c:pt>
                <c:pt idx="36">
                  <c:v>0.3</c:v>
                </c:pt>
                <c:pt idx="37">
                  <c:v>0.3</c:v>
                </c:pt>
                <c:pt idx="38">
                  <c:v>0.1</c:v>
                </c:pt>
                <c:pt idx="39">
                  <c:v>0.1</c:v>
                </c:pt>
              </c:numCache>
            </c:numRef>
          </c:yVal>
        </c:ser>
        <c:ser>
          <c:idx val="1"/>
          <c:order val="1"/>
          <c:tx>
            <c:strRef>
              <c:f>'Fluid (original units) sorted'!$A$145</c:f>
              <c:strCache>
                <c:ptCount val="1"/>
                <c:pt idx="0">
                  <c:v>Eagleville Cold Wells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chemeClr val="tx2">
                  <a:lumMod val="40000"/>
                  <a:lumOff val="60000"/>
                </a:schemeClr>
              </a:solidFill>
              <a:ln>
                <a:solidFill>
                  <a:srgbClr val="0000FF"/>
                </a:solidFill>
              </a:ln>
            </c:spPr>
          </c:marker>
          <c:xVal>
            <c:numRef>
              <c:f>'Fluid (original units) sorted'!$AE$146:$AE$175</c:f>
              <c:numCache>
                <c:formatCode>0.0</c:formatCode>
                <c:ptCount val="30"/>
                <c:pt idx="0">
                  <c:v>16</c:v>
                </c:pt>
                <c:pt idx="2">
                  <c:v>1</c:v>
                </c:pt>
                <c:pt idx="3">
                  <c:v>26.2</c:v>
                </c:pt>
                <c:pt idx="4">
                  <c:v>12</c:v>
                </c:pt>
                <c:pt idx="5">
                  <c:v>2.2000000000000002</c:v>
                </c:pt>
                <c:pt idx="6">
                  <c:v>3.5</c:v>
                </c:pt>
                <c:pt idx="7">
                  <c:v>5</c:v>
                </c:pt>
                <c:pt idx="8">
                  <c:v>0</c:v>
                </c:pt>
                <c:pt idx="9">
                  <c:v>1</c:v>
                </c:pt>
                <c:pt idx="10">
                  <c:v>12</c:v>
                </c:pt>
                <c:pt idx="11">
                  <c:v>2.4</c:v>
                </c:pt>
                <c:pt idx="12">
                  <c:v>9</c:v>
                </c:pt>
                <c:pt idx="13">
                  <c:v>3.4</c:v>
                </c:pt>
                <c:pt idx="15">
                  <c:v>15</c:v>
                </c:pt>
                <c:pt idx="16">
                  <c:v>42</c:v>
                </c:pt>
                <c:pt idx="17">
                  <c:v>17</c:v>
                </c:pt>
                <c:pt idx="18">
                  <c:v>15</c:v>
                </c:pt>
                <c:pt idx="19">
                  <c:v>15</c:v>
                </c:pt>
                <c:pt idx="20">
                  <c:v>1</c:v>
                </c:pt>
                <c:pt idx="22">
                  <c:v>3</c:v>
                </c:pt>
                <c:pt idx="23">
                  <c:v>55</c:v>
                </c:pt>
                <c:pt idx="24">
                  <c:v>6</c:v>
                </c:pt>
                <c:pt idx="25" formatCode="0.00">
                  <c:v>0.55000000000000004</c:v>
                </c:pt>
                <c:pt idx="26">
                  <c:v>3.9</c:v>
                </c:pt>
                <c:pt idx="27">
                  <c:v>15</c:v>
                </c:pt>
                <c:pt idx="28">
                  <c:v>17</c:v>
                </c:pt>
                <c:pt idx="29">
                  <c:v>1</c:v>
                </c:pt>
              </c:numCache>
            </c:numRef>
          </c:xVal>
          <c:yVal>
            <c:numRef>
              <c:f>'Fluid (original units) sorted'!$X$146:$X$175</c:f>
              <c:numCache>
                <c:formatCode>0.0</c:formatCode>
                <c:ptCount val="30"/>
                <c:pt idx="0" formatCode="General">
                  <c:v>0.8</c:v>
                </c:pt>
                <c:pt idx="2" formatCode="General">
                  <c:v>0.06</c:v>
                </c:pt>
                <c:pt idx="4" formatCode="General">
                  <c:v>0.18</c:v>
                </c:pt>
                <c:pt idx="5" formatCode="General">
                  <c:v>0.03</c:v>
                </c:pt>
                <c:pt idx="6" formatCode="General">
                  <c:v>0.02</c:v>
                </c:pt>
                <c:pt idx="7" formatCode="General">
                  <c:v>0.06</c:v>
                </c:pt>
                <c:pt idx="8" formatCode="General">
                  <c:v>0</c:v>
                </c:pt>
                <c:pt idx="9" formatCode="General">
                  <c:v>0</c:v>
                </c:pt>
                <c:pt idx="10" formatCode="General">
                  <c:v>0.18</c:v>
                </c:pt>
                <c:pt idx="11" formatCode="General">
                  <c:v>0.06</c:v>
                </c:pt>
                <c:pt idx="12" formatCode="General">
                  <c:v>0.2</c:v>
                </c:pt>
                <c:pt idx="13" formatCode="General">
                  <c:v>0.04</c:v>
                </c:pt>
                <c:pt idx="15" formatCode="General">
                  <c:v>0.3</c:v>
                </c:pt>
                <c:pt idx="16" formatCode="General">
                  <c:v>0.88</c:v>
                </c:pt>
                <c:pt idx="17" formatCode="General">
                  <c:v>0.7</c:v>
                </c:pt>
                <c:pt idx="18" formatCode="General">
                  <c:v>0.4</c:v>
                </c:pt>
                <c:pt idx="19" formatCode="General">
                  <c:v>0.41</c:v>
                </c:pt>
                <c:pt idx="23" formatCode="General">
                  <c:v>0.22</c:v>
                </c:pt>
                <c:pt idx="27" formatCode="General">
                  <c:v>0.3</c:v>
                </c:pt>
                <c:pt idx="28" formatCode="General">
                  <c:v>0.6</c:v>
                </c:pt>
                <c:pt idx="29" formatCode="General">
                  <c:v>0</c:v>
                </c:pt>
              </c:numCache>
            </c:numRef>
          </c:yVal>
        </c:ser>
        <c:ser>
          <c:idx val="2"/>
          <c:order val="2"/>
          <c:tx>
            <c:strRef>
              <c:f>'Fluid (original units) sorted'!$A$285</c:f>
              <c:strCache>
                <c:ptCount val="1"/>
                <c:pt idx="0">
                  <c:v>Lake City Cold Wells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chemeClr val="tx2">
                  <a:lumMod val="40000"/>
                  <a:lumOff val="60000"/>
                </a:schemeClr>
              </a:solidFill>
              <a:ln>
                <a:solidFill>
                  <a:srgbClr val="0000FF"/>
                </a:solidFill>
              </a:ln>
            </c:spPr>
          </c:marker>
          <c:xVal>
            <c:numRef>
              <c:f>'Fluid (original units) sorted'!$AE$286:$AE$335</c:f>
              <c:numCache>
                <c:formatCode>0.0</c:formatCode>
                <c:ptCount val="50"/>
                <c:pt idx="0" formatCode="General">
                  <c:v>1.06</c:v>
                </c:pt>
                <c:pt idx="1">
                  <c:v>222</c:v>
                </c:pt>
                <c:pt idx="2" formatCode="General">
                  <c:v>0.7</c:v>
                </c:pt>
                <c:pt idx="3">
                  <c:v>0</c:v>
                </c:pt>
                <c:pt idx="4">
                  <c:v>1.1000000000000001</c:v>
                </c:pt>
                <c:pt idx="5">
                  <c:v>1</c:v>
                </c:pt>
                <c:pt idx="6" formatCode="0.00">
                  <c:v>0.8</c:v>
                </c:pt>
                <c:pt idx="7" formatCode="0.00">
                  <c:v>0.75</c:v>
                </c:pt>
                <c:pt idx="8" formatCode="0.00">
                  <c:v>0.7</c:v>
                </c:pt>
                <c:pt idx="9">
                  <c:v>1</c:v>
                </c:pt>
                <c:pt idx="10">
                  <c:v>1.8</c:v>
                </c:pt>
                <c:pt idx="11">
                  <c:v>0.2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 formatCode="General">
                  <c:v>1.24</c:v>
                </c:pt>
                <c:pt idx="17">
                  <c:v>1</c:v>
                </c:pt>
                <c:pt idx="18" formatCode="0.00">
                  <c:v>0.4</c:v>
                </c:pt>
                <c:pt idx="19">
                  <c:v>2.8</c:v>
                </c:pt>
                <c:pt idx="20">
                  <c:v>2.6</c:v>
                </c:pt>
                <c:pt idx="21">
                  <c:v>1</c:v>
                </c:pt>
                <c:pt idx="22">
                  <c:v>2</c:v>
                </c:pt>
                <c:pt idx="23">
                  <c:v>5</c:v>
                </c:pt>
                <c:pt idx="24">
                  <c:v>1</c:v>
                </c:pt>
                <c:pt idx="25">
                  <c:v>3</c:v>
                </c:pt>
                <c:pt idx="26">
                  <c:v>3.5</c:v>
                </c:pt>
                <c:pt idx="27">
                  <c:v>0</c:v>
                </c:pt>
                <c:pt idx="28" formatCode="General">
                  <c:v>153</c:v>
                </c:pt>
                <c:pt idx="29" formatCode="General">
                  <c:v>0.74</c:v>
                </c:pt>
                <c:pt idx="30" formatCode="General">
                  <c:v>1.23</c:v>
                </c:pt>
                <c:pt idx="32">
                  <c:v>1.5</c:v>
                </c:pt>
                <c:pt idx="33">
                  <c:v>2.5</c:v>
                </c:pt>
                <c:pt idx="34" formatCode="General">
                  <c:v>0.85</c:v>
                </c:pt>
                <c:pt idx="35" formatCode="General">
                  <c:v>0.23200000000000001</c:v>
                </c:pt>
                <c:pt idx="36" formatCode="General">
                  <c:v>84.1</c:v>
                </c:pt>
                <c:pt idx="37">
                  <c:v>0.2</c:v>
                </c:pt>
                <c:pt idx="38">
                  <c:v>3.4</c:v>
                </c:pt>
                <c:pt idx="39">
                  <c:v>4.7</c:v>
                </c:pt>
                <c:pt idx="40">
                  <c:v>15</c:v>
                </c:pt>
                <c:pt idx="41">
                  <c:v>7</c:v>
                </c:pt>
                <c:pt idx="42">
                  <c:v>6</c:v>
                </c:pt>
                <c:pt idx="43">
                  <c:v>379</c:v>
                </c:pt>
                <c:pt idx="44">
                  <c:v>7.2</c:v>
                </c:pt>
                <c:pt idx="45">
                  <c:v>1.4</c:v>
                </c:pt>
                <c:pt idx="46">
                  <c:v>0.5</c:v>
                </c:pt>
                <c:pt idx="47" formatCode="0.00">
                  <c:v>0.7</c:v>
                </c:pt>
                <c:pt idx="48" formatCode="0.00">
                  <c:v>0.9</c:v>
                </c:pt>
                <c:pt idx="49" formatCode="0.00">
                  <c:v>0.75</c:v>
                </c:pt>
              </c:numCache>
            </c:numRef>
          </c:xVal>
          <c:yVal>
            <c:numRef>
              <c:f>'Fluid (original units) sorted'!$X$286:$X$335</c:f>
              <c:numCache>
                <c:formatCode>General</c:formatCode>
                <c:ptCount val="50"/>
                <c:pt idx="1">
                  <c:v>5.9</c:v>
                </c:pt>
                <c:pt idx="3">
                  <c:v>0</c:v>
                </c:pt>
                <c:pt idx="4">
                  <c:v>0.06</c:v>
                </c:pt>
                <c:pt idx="5">
                  <c:v>0.04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0.1</c:v>
                </c:pt>
                <c:pt idx="15">
                  <c:v>0.13</c:v>
                </c:pt>
                <c:pt idx="16">
                  <c:v>0.11</c:v>
                </c:pt>
                <c:pt idx="17">
                  <c:v>0</c:v>
                </c:pt>
                <c:pt idx="19">
                  <c:v>0</c:v>
                </c:pt>
                <c:pt idx="20">
                  <c:v>0.08</c:v>
                </c:pt>
                <c:pt idx="21">
                  <c:v>0</c:v>
                </c:pt>
                <c:pt idx="22">
                  <c:v>0.1</c:v>
                </c:pt>
                <c:pt idx="23">
                  <c:v>0.1</c:v>
                </c:pt>
                <c:pt idx="24">
                  <c:v>0</c:v>
                </c:pt>
                <c:pt idx="25">
                  <c:v>0</c:v>
                </c:pt>
                <c:pt idx="26">
                  <c:v>0.08</c:v>
                </c:pt>
                <c:pt idx="27">
                  <c:v>0</c:v>
                </c:pt>
                <c:pt idx="28">
                  <c:v>4.4000000000000004</c:v>
                </c:pt>
                <c:pt idx="29">
                  <c:v>0.11</c:v>
                </c:pt>
                <c:pt idx="32">
                  <c:v>0.06</c:v>
                </c:pt>
                <c:pt idx="33">
                  <c:v>0</c:v>
                </c:pt>
                <c:pt idx="36">
                  <c:v>7.8</c:v>
                </c:pt>
                <c:pt idx="37">
                  <c:v>0.06</c:v>
                </c:pt>
                <c:pt idx="38">
                  <c:v>0.43</c:v>
                </c:pt>
                <c:pt idx="39">
                  <c:v>0.05</c:v>
                </c:pt>
                <c:pt idx="40">
                  <c:v>1.2</c:v>
                </c:pt>
                <c:pt idx="41">
                  <c:v>0.08</c:v>
                </c:pt>
                <c:pt idx="42">
                  <c:v>0.1</c:v>
                </c:pt>
                <c:pt idx="43">
                  <c:v>3.1</c:v>
                </c:pt>
                <c:pt idx="44">
                  <c:v>0</c:v>
                </c:pt>
                <c:pt idx="45">
                  <c:v>0.45</c:v>
                </c:pt>
                <c:pt idx="46">
                  <c:v>0</c:v>
                </c:pt>
              </c:numCache>
            </c:numRef>
          </c:yVal>
        </c:ser>
        <c:ser>
          <c:idx val="3"/>
          <c:order val="3"/>
          <c:tx>
            <c:strRef>
              <c:f>'Fluid (original units) sorted'!$A$345</c:f>
              <c:strCache>
                <c:ptCount val="1"/>
                <c:pt idx="0">
                  <c:v>East Side Cold Wells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7"/>
            <c:spPr>
              <a:ln>
                <a:solidFill>
                  <a:srgbClr val="0000FF"/>
                </a:solidFill>
              </a:ln>
            </c:spPr>
          </c:marker>
          <c:xVal>
            <c:numRef>
              <c:f>'Fluid (original units) sorted'!$AE$346:$AE$366</c:f>
              <c:numCache>
                <c:formatCode>0.0</c:formatCode>
                <c:ptCount val="21"/>
                <c:pt idx="0">
                  <c:v>243</c:v>
                </c:pt>
                <c:pt idx="1">
                  <c:v>163</c:v>
                </c:pt>
                <c:pt idx="2">
                  <c:v>23</c:v>
                </c:pt>
                <c:pt idx="3">
                  <c:v>56</c:v>
                </c:pt>
                <c:pt idx="4">
                  <c:v>49</c:v>
                </c:pt>
                <c:pt idx="5">
                  <c:v>25</c:v>
                </c:pt>
                <c:pt idx="6">
                  <c:v>23</c:v>
                </c:pt>
                <c:pt idx="7">
                  <c:v>20</c:v>
                </c:pt>
                <c:pt idx="8">
                  <c:v>26</c:v>
                </c:pt>
                <c:pt idx="9">
                  <c:v>38</c:v>
                </c:pt>
                <c:pt idx="10">
                  <c:v>22</c:v>
                </c:pt>
                <c:pt idx="11">
                  <c:v>68</c:v>
                </c:pt>
                <c:pt idx="12">
                  <c:v>25</c:v>
                </c:pt>
                <c:pt idx="13">
                  <c:v>231</c:v>
                </c:pt>
                <c:pt idx="14">
                  <c:v>98</c:v>
                </c:pt>
                <c:pt idx="15">
                  <c:v>59.4</c:v>
                </c:pt>
                <c:pt idx="16">
                  <c:v>52.4</c:v>
                </c:pt>
                <c:pt idx="18">
                  <c:v>71</c:v>
                </c:pt>
                <c:pt idx="19">
                  <c:v>186</c:v>
                </c:pt>
                <c:pt idx="20">
                  <c:v>40</c:v>
                </c:pt>
              </c:numCache>
            </c:numRef>
          </c:xVal>
          <c:yVal>
            <c:numRef>
              <c:f>'Fluid (original units) sorted'!$X$346:$X$366</c:f>
              <c:numCache>
                <c:formatCode>General</c:formatCode>
                <c:ptCount val="21"/>
                <c:pt idx="0">
                  <c:v>0.93</c:v>
                </c:pt>
                <c:pt idx="1">
                  <c:v>2.6</c:v>
                </c:pt>
                <c:pt idx="2">
                  <c:v>0.7</c:v>
                </c:pt>
                <c:pt idx="3">
                  <c:v>0.9</c:v>
                </c:pt>
                <c:pt idx="5">
                  <c:v>0.3</c:v>
                </c:pt>
                <c:pt idx="6">
                  <c:v>0.3</c:v>
                </c:pt>
                <c:pt idx="7">
                  <c:v>0.4</c:v>
                </c:pt>
                <c:pt idx="8">
                  <c:v>0.7</c:v>
                </c:pt>
                <c:pt idx="9">
                  <c:v>0.9</c:v>
                </c:pt>
                <c:pt idx="10">
                  <c:v>0.4</c:v>
                </c:pt>
                <c:pt idx="11">
                  <c:v>1.3</c:v>
                </c:pt>
                <c:pt idx="12">
                  <c:v>0.5</c:v>
                </c:pt>
                <c:pt idx="13">
                  <c:v>4.3</c:v>
                </c:pt>
                <c:pt idx="14">
                  <c:v>0.8</c:v>
                </c:pt>
                <c:pt idx="15" formatCode="0.0">
                  <c:v>9.1999999999999993</c:v>
                </c:pt>
                <c:pt idx="16" formatCode="0.0">
                  <c:v>0.9</c:v>
                </c:pt>
                <c:pt idx="18">
                  <c:v>1.5</c:v>
                </c:pt>
                <c:pt idx="19">
                  <c:v>2.8</c:v>
                </c:pt>
                <c:pt idx="20" formatCode="0.0">
                  <c:v>1</c:v>
                </c:pt>
              </c:numCache>
            </c:numRef>
          </c:yVal>
        </c:ser>
        <c:ser>
          <c:idx val="4"/>
          <c:order val="4"/>
          <c:tx>
            <c:strRef>
              <c:f>'Fluid (original units) sorted'!$A$3</c:f>
              <c:strCache>
                <c:ptCount val="1"/>
                <c:pt idx="0">
                  <c:v>Cedarville Cold Wells</c:v>
                </c:pt>
              </c:strCache>
            </c:strRef>
          </c:tx>
          <c:spPr>
            <a:ln w="28575">
              <a:noFill/>
            </a:ln>
          </c:spPr>
          <c:marker>
            <c:spPr>
              <a:ln>
                <a:solidFill>
                  <a:srgbClr val="0000FF"/>
                </a:solidFill>
              </a:ln>
            </c:spPr>
          </c:marker>
          <c:xVal>
            <c:numRef>
              <c:f>'Fluid (original units) sorted'!$AE$4:$AE$125</c:f>
              <c:numCache>
                <c:formatCode>0.0</c:formatCode>
                <c:ptCount val="122"/>
                <c:pt idx="0">
                  <c:v>7</c:v>
                </c:pt>
                <c:pt idx="1">
                  <c:v>3.9</c:v>
                </c:pt>
                <c:pt idx="2">
                  <c:v>2</c:v>
                </c:pt>
                <c:pt idx="3">
                  <c:v>0</c:v>
                </c:pt>
                <c:pt idx="4">
                  <c:v>2.1</c:v>
                </c:pt>
                <c:pt idx="6">
                  <c:v>0</c:v>
                </c:pt>
                <c:pt idx="7">
                  <c:v>0.5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0</c:v>
                </c:pt>
                <c:pt idx="13">
                  <c:v>8</c:v>
                </c:pt>
                <c:pt idx="14">
                  <c:v>2.5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3</c:v>
                </c:pt>
                <c:pt idx="19">
                  <c:v>2.8</c:v>
                </c:pt>
                <c:pt idx="20">
                  <c:v>1</c:v>
                </c:pt>
                <c:pt idx="21">
                  <c:v>0.2</c:v>
                </c:pt>
                <c:pt idx="22">
                  <c:v>4</c:v>
                </c:pt>
                <c:pt idx="23">
                  <c:v>2.4</c:v>
                </c:pt>
                <c:pt idx="24">
                  <c:v>0.5</c:v>
                </c:pt>
                <c:pt idx="25">
                  <c:v>0</c:v>
                </c:pt>
                <c:pt idx="27">
                  <c:v>1</c:v>
                </c:pt>
                <c:pt idx="28">
                  <c:v>2.4</c:v>
                </c:pt>
                <c:pt idx="29">
                  <c:v>0.5</c:v>
                </c:pt>
                <c:pt idx="30">
                  <c:v>22</c:v>
                </c:pt>
                <c:pt idx="31">
                  <c:v>0.6</c:v>
                </c:pt>
                <c:pt idx="32">
                  <c:v>5.6</c:v>
                </c:pt>
                <c:pt idx="33">
                  <c:v>1</c:v>
                </c:pt>
                <c:pt idx="34">
                  <c:v>3.5</c:v>
                </c:pt>
                <c:pt idx="35">
                  <c:v>0.2</c:v>
                </c:pt>
                <c:pt idx="36">
                  <c:v>0.6</c:v>
                </c:pt>
                <c:pt idx="37">
                  <c:v>5</c:v>
                </c:pt>
                <c:pt idx="38">
                  <c:v>3.5</c:v>
                </c:pt>
                <c:pt idx="39">
                  <c:v>1</c:v>
                </c:pt>
                <c:pt idx="40">
                  <c:v>5</c:v>
                </c:pt>
                <c:pt idx="41">
                  <c:v>1.2</c:v>
                </c:pt>
                <c:pt idx="42">
                  <c:v>0</c:v>
                </c:pt>
                <c:pt idx="43">
                  <c:v>2</c:v>
                </c:pt>
                <c:pt idx="44">
                  <c:v>4</c:v>
                </c:pt>
                <c:pt idx="45">
                  <c:v>0</c:v>
                </c:pt>
                <c:pt idx="46">
                  <c:v>1</c:v>
                </c:pt>
                <c:pt idx="47">
                  <c:v>3</c:v>
                </c:pt>
                <c:pt idx="49">
                  <c:v>0.9</c:v>
                </c:pt>
                <c:pt idx="50">
                  <c:v>3</c:v>
                </c:pt>
                <c:pt idx="51">
                  <c:v>1</c:v>
                </c:pt>
                <c:pt idx="52">
                  <c:v>1</c:v>
                </c:pt>
                <c:pt idx="53">
                  <c:v>1.5</c:v>
                </c:pt>
                <c:pt idx="54">
                  <c:v>1</c:v>
                </c:pt>
                <c:pt idx="55">
                  <c:v>1</c:v>
                </c:pt>
                <c:pt idx="56">
                  <c:v>4</c:v>
                </c:pt>
                <c:pt idx="57">
                  <c:v>27</c:v>
                </c:pt>
                <c:pt idx="58">
                  <c:v>1</c:v>
                </c:pt>
                <c:pt idx="59">
                  <c:v>1</c:v>
                </c:pt>
                <c:pt idx="60">
                  <c:v>2</c:v>
                </c:pt>
                <c:pt idx="61">
                  <c:v>3</c:v>
                </c:pt>
                <c:pt idx="62">
                  <c:v>1</c:v>
                </c:pt>
                <c:pt idx="63">
                  <c:v>33</c:v>
                </c:pt>
                <c:pt idx="64">
                  <c:v>5.2</c:v>
                </c:pt>
                <c:pt idx="65">
                  <c:v>1</c:v>
                </c:pt>
                <c:pt idx="66">
                  <c:v>3</c:v>
                </c:pt>
                <c:pt idx="67">
                  <c:v>3.5</c:v>
                </c:pt>
                <c:pt idx="68">
                  <c:v>4</c:v>
                </c:pt>
                <c:pt idx="70">
                  <c:v>1.6</c:v>
                </c:pt>
                <c:pt idx="71">
                  <c:v>1</c:v>
                </c:pt>
                <c:pt idx="72">
                  <c:v>1</c:v>
                </c:pt>
                <c:pt idx="73">
                  <c:v>0.5</c:v>
                </c:pt>
                <c:pt idx="74">
                  <c:v>2</c:v>
                </c:pt>
                <c:pt idx="75">
                  <c:v>0</c:v>
                </c:pt>
                <c:pt idx="76">
                  <c:v>1</c:v>
                </c:pt>
                <c:pt idx="77">
                  <c:v>0.5</c:v>
                </c:pt>
                <c:pt idx="78">
                  <c:v>5</c:v>
                </c:pt>
                <c:pt idx="79">
                  <c:v>2</c:v>
                </c:pt>
                <c:pt idx="80">
                  <c:v>1</c:v>
                </c:pt>
                <c:pt idx="81">
                  <c:v>0</c:v>
                </c:pt>
                <c:pt idx="82">
                  <c:v>0</c:v>
                </c:pt>
                <c:pt idx="83">
                  <c:v>35</c:v>
                </c:pt>
                <c:pt idx="85">
                  <c:v>0.8</c:v>
                </c:pt>
                <c:pt idx="86">
                  <c:v>1</c:v>
                </c:pt>
                <c:pt idx="87">
                  <c:v>2</c:v>
                </c:pt>
                <c:pt idx="88">
                  <c:v>1</c:v>
                </c:pt>
                <c:pt idx="89">
                  <c:v>1.9</c:v>
                </c:pt>
                <c:pt idx="90">
                  <c:v>169</c:v>
                </c:pt>
                <c:pt idx="91">
                  <c:v>2</c:v>
                </c:pt>
                <c:pt idx="92">
                  <c:v>1.5</c:v>
                </c:pt>
                <c:pt idx="93">
                  <c:v>1</c:v>
                </c:pt>
                <c:pt idx="94">
                  <c:v>1.5</c:v>
                </c:pt>
                <c:pt idx="95">
                  <c:v>1</c:v>
                </c:pt>
                <c:pt idx="96">
                  <c:v>4</c:v>
                </c:pt>
                <c:pt idx="97">
                  <c:v>1.1000000000000001</c:v>
                </c:pt>
                <c:pt idx="98">
                  <c:v>2</c:v>
                </c:pt>
                <c:pt idx="99">
                  <c:v>4.7</c:v>
                </c:pt>
                <c:pt idx="100">
                  <c:v>6</c:v>
                </c:pt>
                <c:pt idx="101">
                  <c:v>2</c:v>
                </c:pt>
                <c:pt idx="102">
                  <c:v>22</c:v>
                </c:pt>
                <c:pt idx="103">
                  <c:v>2</c:v>
                </c:pt>
                <c:pt idx="104">
                  <c:v>1</c:v>
                </c:pt>
                <c:pt idx="105">
                  <c:v>1</c:v>
                </c:pt>
                <c:pt idx="106">
                  <c:v>3</c:v>
                </c:pt>
                <c:pt idx="107">
                  <c:v>2.2000000000000002</c:v>
                </c:pt>
                <c:pt idx="108">
                  <c:v>0.5</c:v>
                </c:pt>
                <c:pt idx="109">
                  <c:v>0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6</c:v>
                </c:pt>
                <c:pt idx="114">
                  <c:v>1</c:v>
                </c:pt>
                <c:pt idx="115">
                  <c:v>3</c:v>
                </c:pt>
                <c:pt idx="116">
                  <c:v>3.1</c:v>
                </c:pt>
                <c:pt idx="117">
                  <c:v>1</c:v>
                </c:pt>
                <c:pt idx="118">
                  <c:v>5</c:v>
                </c:pt>
                <c:pt idx="120">
                  <c:v>1</c:v>
                </c:pt>
                <c:pt idx="121">
                  <c:v>3.2</c:v>
                </c:pt>
              </c:numCache>
            </c:numRef>
          </c:xVal>
          <c:yVal>
            <c:numRef>
              <c:f>'Fluid (original units) sorted'!$X$4:$X$125</c:f>
              <c:numCache>
                <c:formatCode>General</c:formatCode>
                <c:ptCount val="122"/>
                <c:pt idx="0">
                  <c:v>0.5</c:v>
                </c:pt>
                <c:pt idx="1">
                  <c:v>0</c:v>
                </c:pt>
                <c:pt idx="2">
                  <c:v>0.06</c:v>
                </c:pt>
                <c:pt idx="3">
                  <c:v>0</c:v>
                </c:pt>
                <c:pt idx="4">
                  <c:v>0.12</c:v>
                </c:pt>
                <c:pt idx="6">
                  <c:v>0.04</c:v>
                </c:pt>
                <c:pt idx="7">
                  <c:v>0.02</c:v>
                </c:pt>
                <c:pt idx="8">
                  <c:v>0.1</c:v>
                </c:pt>
                <c:pt idx="9">
                  <c:v>0.08</c:v>
                </c:pt>
                <c:pt idx="10">
                  <c:v>0</c:v>
                </c:pt>
                <c:pt idx="13">
                  <c:v>0</c:v>
                </c:pt>
                <c:pt idx="15">
                  <c:v>0</c:v>
                </c:pt>
                <c:pt idx="16">
                  <c:v>0</c:v>
                </c:pt>
                <c:pt idx="19">
                  <c:v>0.05</c:v>
                </c:pt>
                <c:pt idx="20">
                  <c:v>0.1</c:v>
                </c:pt>
                <c:pt idx="21">
                  <c:v>0.26</c:v>
                </c:pt>
                <c:pt idx="22">
                  <c:v>0.05</c:v>
                </c:pt>
                <c:pt idx="23">
                  <c:v>0.23</c:v>
                </c:pt>
                <c:pt idx="24">
                  <c:v>0.09</c:v>
                </c:pt>
                <c:pt idx="25">
                  <c:v>0.06</c:v>
                </c:pt>
                <c:pt idx="27">
                  <c:v>0.08</c:v>
                </c:pt>
                <c:pt idx="28">
                  <c:v>0.23</c:v>
                </c:pt>
                <c:pt idx="29">
                  <c:v>0.09</c:v>
                </c:pt>
                <c:pt idx="30">
                  <c:v>0.33</c:v>
                </c:pt>
                <c:pt idx="31">
                  <c:v>0</c:v>
                </c:pt>
                <c:pt idx="32">
                  <c:v>0.1</c:v>
                </c:pt>
                <c:pt idx="33">
                  <c:v>0</c:v>
                </c:pt>
                <c:pt idx="34">
                  <c:v>0.05</c:v>
                </c:pt>
                <c:pt idx="35">
                  <c:v>0</c:v>
                </c:pt>
                <c:pt idx="36">
                  <c:v>0</c:v>
                </c:pt>
                <c:pt idx="37">
                  <c:v>0.18</c:v>
                </c:pt>
                <c:pt idx="38">
                  <c:v>0</c:v>
                </c:pt>
                <c:pt idx="39">
                  <c:v>0.1</c:v>
                </c:pt>
                <c:pt idx="40">
                  <c:v>0.18</c:v>
                </c:pt>
                <c:pt idx="41">
                  <c:v>0.05</c:v>
                </c:pt>
                <c:pt idx="42">
                  <c:v>0</c:v>
                </c:pt>
                <c:pt idx="45">
                  <c:v>0.1</c:v>
                </c:pt>
                <c:pt idx="49">
                  <c:v>0</c:v>
                </c:pt>
                <c:pt idx="50">
                  <c:v>0.1</c:v>
                </c:pt>
                <c:pt idx="53">
                  <c:v>0.14000000000000001</c:v>
                </c:pt>
                <c:pt idx="54">
                  <c:v>0.06</c:v>
                </c:pt>
                <c:pt idx="55">
                  <c:v>0.12</c:v>
                </c:pt>
                <c:pt idx="56">
                  <c:v>0.05</c:v>
                </c:pt>
                <c:pt idx="57">
                  <c:v>0.2</c:v>
                </c:pt>
                <c:pt idx="58">
                  <c:v>0</c:v>
                </c:pt>
                <c:pt idx="61">
                  <c:v>0.03</c:v>
                </c:pt>
                <c:pt idx="63">
                  <c:v>0.48</c:v>
                </c:pt>
                <c:pt idx="64">
                  <c:v>0.19</c:v>
                </c:pt>
                <c:pt idx="65">
                  <c:v>0.12</c:v>
                </c:pt>
                <c:pt idx="66">
                  <c:v>0</c:v>
                </c:pt>
                <c:pt idx="67">
                  <c:v>0.05</c:v>
                </c:pt>
                <c:pt idx="68">
                  <c:v>0.08</c:v>
                </c:pt>
                <c:pt idx="70">
                  <c:v>0.06</c:v>
                </c:pt>
                <c:pt idx="71">
                  <c:v>0</c:v>
                </c:pt>
                <c:pt idx="72">
                  <c:v>0</c:v>
                </c:pt>
                <c:pt idx="73">
                  <c:v>0.16</c:v>
                </c:pt>
                <c:pt idx="75">
                  <c:v>0</c:v>
                </c:pt>
                <c:pt idx="76">
                  <c:v>0</c:v>
                </c:pt>
                <c:pt idx="77">
                  <c:v>0.3</c:v>
                </c:pt>
                <c:pt idx="78">
                  <c:v>0</c:v>
                </c:pt>
                <c:pt idx="79">
                  <c:v>0.2</c:v>
                </c:pt>
                <c:pt idx="80">
                  <c:v>0.02</c:v>
                </c:pt>
                <c:pt idx="81">
                  <c:v>0</c:v>
                </c:pt>
                <c:pt idx="82">
                  <c:v>0</c:v>
                </c:pt>
                <c:pt idx="83">
                  <c:v>0.5</c:v>
                </c:pt>
                <c:pt idx="85">
                  <c:v>0.1</c:v>
                </c:pt>
                <c:pt idx="86">
                  <c:v>0.1</c:v>
                </c:pt>
                <c:pt idx="87">
                  <c:v>0.01</c:v>
                </c:pt>
                <c:pt idx="89">
                  <c:v>0</c:v>
                </c:pt>
                <c:pt idx="90">
                  <c:v>0.25</c:v>
                </c:pt>
                <c:pt idx="92">
                  <c:v>0.1</c:v>
                </c:pt>
                <c:pt idx="93">
                  <c:v>0.1</c:v>
                </c:pt>
                <c:pt idx="94">
                  <c:v>0.26</c:v>
                </c:pt>
                <c:pt idx="96">
                  <c:v>0.1</c:v>
                </c:pt>
                <c:pt idx="97">
                  <c:v>0</c:v>
                </c:pt>
                <c:pt idx="98">
                  <c:v>0.1</c:v>
                </c:pt>
                <c:pt idx="99">
                  <c:v>0.11</c:v>
                </c:pt>
                <c:pt idx="100">
                  <c:v>0.37</c:v>
                </c:pt>
                <c:pt idx="101">
                  <c:v>7.0000000000000007E-2</c:v>
                </c:pt>
                <c:pt idx="103">
                  <c:v>7.0000000000000007E-2</c:v>
                </c:pt>
                <c:pt idx="107">
                  <c:v>0.1</c:v>
                </c:pt>
                <c:pt idx="108">
                  <c:v>0</c:v>
                </c:pt>
                <c:pt idx="109">
                  <c:v>0.1</c:v>
                </c:pt>
                <c:pt idx="110">
                  <c:v>0.1</c:v>
                </c:pt>
                <c:pt idx="111">
                  <c:v>0.1</c:v>
                </c:pt>
                <c:pt idx="115">
                  <c:v>0.3</c:v>
                </c:pt>
                <c:pt idx="116">
                  <c:v>0.05</c:v>
                </c:pt>
                <c:pt idx="117">
                  <c:v>0</c:v>
                </c:pt>
                <c:pt idx="118">
                  <c:v>0.2</c:v>
                </c:pt>
                <c:pt idx="120">
                  <c:v>0.06</c:v>
                </c:pt>
                <c:pt idx="121">
                  <c:v>0</c:v>
                </c:pt>
              </c:numCache>
            </c:numRef>
          </c:yVal>
        </c:ser>
        <c:ser>
          <c:idx val="5"/>
          <c:order val="5"/>
          <c:tx>
            <c:strRef>
              <c:f>'Fluid (original units) sorted'!$D$414</c:f>
              <c:strCache>
                <c:ptCount val="1"/>
                <c:pt idx="0">
                  <c:v>Reconstructed Phipps-2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'Fluid (original units) sorted'!$AE$414</c:f>
              <c:numCache>
                <c:formatCode>0.00</c:formatCode>
                <c:ptCount val="1"/>
                <c:pt idx="0">
                  <c:v>233.3551913</c:v>
                </c:pt>
              </c:numCache>
            </c:numRef>
          </c:xVal>
          <c:yVal>
            <c:numRef>
              <c:f>'Fluid (original units) sorted'!$X$414</c:f>
              <c:numCache>
                <c:formatCode>0.00</c:formatCode>
                <c:ptCount val="1"/>
                <c:pt idx="0">
                  <c:v>6.7102795899999998</c:v>
                </c:pt>
              </c:numCache>
            </c:numRef>
          </c:yVal>
        </c:ser>
        <c:ser>
          <c:idx val="6"/>
          <c:order val="6"/>
          <c:tx>
            <c:strRef>
              <c:f>'Fluid (original units) sorted'!$A$340</c:f>
              <c:strCache>
                <c:ptCount val="1"/>
                <c:pt idx="0">
                  <c:v>Middle Alkali Lake (CARWQCB)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'Fluid (original units) sorted'!$AE$338:$AE$342</c:f>
              <c:numCache>
                <c:formatCode>0.000</c:formatCode>
                <c:ptCount val="5"/>
                <c:pt idx="0">
                  <c:v>391.75565000000006</c:v>
                </c:pt>
                <c:pt idx="1">
                  <c:v>4504.6581800000004</c:v>
                </c:pt>
                <c:pt idx="2" formatCode="General">
                  <c:v>140</c:v>
                </c:pt>
                <c:pt idx="3" formatCode="0.0">
                  <c:v>3330</c:v>
                </c:pt>
                <c:pt idx="4" formatCode="0.0">
                  <c:v>4110</c:v>
                </c:pt>
              </c:numCache>
            </c:numRef>
          </c:xVal>
          <c:yVal>
            <c:numRef>
              <c:f>'Fluid (original units) sorted'!$X$338:$X$342</c:f>
              <c:numCache>
                <c:formatCode>General</c:formatCode>
                <c:ptCount val="5"/>
                <c:pt idx="2">
                  <c:v>10</c:v>
                </c:pt>
                <c:pt idx="3">
                  <c:v>38</c:v>
                </c:pt>
              </c:numCache>
            </c:numRef>
          </c:yVal>
        </c:ser>
        <c:ser>
          <c:idx val="7"/>
          <c:order val="7"/>
          <c:tx>
            <c:strRef>
              <c:f>'Fluid (original units) sorted'!$A$343</c:f>
              <c:strCache>
                <c:ptCount val="1"/>
                <c:pt idx="0">
                  <c:v>Lower Alkali Lake (Livingstone, 1963)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'Fluid (original units) sorted'!$AE$343</c:f>
              <c:numCache>
                <c:formatCode>0.0</c:formatCode>
                <c:ptCount val="1"/>
                <c:pt idx="0">
                  <c:v>1160</c:v>
                </c:pt>
              </c:numCache>
            </c:numRef>
          </c:xVal>
          <c:yVal>
            <c:numRef>
              <c:f>'Fluid (original units) sorted'!$X$343</c:f>
              <c:numCache>
                <c:formatCode>General</c:formatCode>
                <c:ptCount val="1"/>
                <c:pt idx="0">
                  <c:v>19</c:v>
                </c:pt>
              </c:numCache>
            </c:numRef>
          </c:yVal>
        </c:ser>
        <c:axId val="83723008"/>
        <c:axId val="83725312"/>
      </c:scatterChart>
      <c:valAx>
        <c:axId val="83723008"/>
        <c:scaling>
          <c:orientation val="minMax"/>
          <c:max val="1200"/>
          <c:min val="0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 (mg/L)</a:t>
                </a:r>
              </a:p>
            </c:rich>
          </c:tx>
          <c:layout/>
        </c:title>
        <c:numFmt formatCode="General" sourceLinked="1"/>
        <c:majorTickMark val="none"/>
        <c:minorTickMark val="in"/>
        <c:tickLblPos val="nextTo"/>
        <c:crossAx val="83725312"/>
        <c:crossesAt val="0"/>
        <c:crossBetween val="midCat"/>
        <c:majorUnit val="200"/>
      </c:valAx>
      <c:valAx>
        <c:axId val="83725312"/>
        <c:scaling>
          <c:orientation val="minMax"/>
          <c:max val="20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 (mg/L)</a:t>
                </a:r>
              </a:p>
            </c:rich>
          </c:tx>
          <c:layout/>
        </c:title>
        <c:numFmt formatCode="@" sourceLinked="0"/>
        <c:majorTickMark val="in"/>
        <c:minorTickMark val="in"/>
        <c:tickLblPos val="nextTo"/>
        <c:crossAx val="83723008"/>
        <c:crosses val="autoZero"/>
        <c:crossBetween val="midCat"/>
        <c:majorUnit val="2"/>
      </c:valAx>
      <c:spPr>
        <a:noFill/>
      </c:spPr>
    </c:plotArea>
    <c:legend>
      <c:legendPos val="r"/>
      <c:layout>
        <c:manualLayout>
          <c:xMode val="edge"/>
          <c:yMode val="edge"/>
          <c:x val="0.72592484944295799"/>
          <c:y val="0.12328749313312598"/>
          <c:w val="0.22616247759625704"/>
          <c:h val="0.74746182017945462"/>
        </c:manualLayout>
      </c:layout>
    </c:legend>
    <c:plotVisOnly val="1"/>
    <c:dispBlanksAs val="gap"/>
  </c:chart>
  <c:spPr>
    <a:ln>
      <a:noFill/>
    </a:ln>
  </c:spPr>
  <c:txPr>
    <a:bodyPr/>
    <a:lstStyle/>
    <a:p>
      <a:pPr>
        <a:defRPr sz="1200">
          <a:latin typeface="Times New Roman"/>
          <a:cs typeface="Times New Roman"/>
        </a:defRPr>
      </a:pPr>
      <a:endParaRPr lang="en-US"/>
    </a:p>
  </c:txPr>
  <c:printSettings>
    <c:headerFooter/>
    <c:pageMargins b="1" l="0.75000000000000089" r="0.75000000000000089" t="1" header="0.5" footer="0.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Surprise Valley Thermal Water</a:t>
            </a:r>
          </a:p>
        </c:rich>
      </c:tx>
      <c:layout>
        <c:manualLayout>
          <c:xMode val="edge"/>
          <c:yMode val="edge"/>
          <c:x val="0.26809590337107508"/>
          <c:y val="3.0640235929918349E-2"/>
        </c:manualLayout>
      </c:layout>
    </c:title>
    <c:plotArea>
      <c:layout>
        <c:manualLayout>
          <c:layoutTarget val="inner"/>
          <c:xMode val="edge"/>
          <c:yMode val="edge"/>
          <c:x val="0.1051501267200851"/>
          <c:y val="9.6365604207223218E-2"/>
          <c:w val="0.707616555436134"/>
          <c:h val="0.60370372261003902"/>
        </c:manualLayout>
      </c:layout>
      <c:scatterChart>
        <c:scatterStyle val="lineMarker"/>
        <c:ser>
          <c:idx val="1"/>
          <c:order val="0"/>
          <c:tx>
            <c:strRef>
              <c:f>'Fluid (original units) sorted'!$A$126</c:f>
              <c:strCache>
                <c:ptCount val="1"/>
                <c:pt idx="0">
                  <c:v>Eagleville Hot Springs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chemeClr val="accent6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'Fluid (original units) sorted'!$AE$127:$AE$144</c:f>
              <c:numCache>
                <c:formatCode>General</c:formatCode>
                <c:ptCount val="18"/>
                <c:pt idx="0" formatCode="0">
                  <c:v>27</c:v>
                </c:pt>
                <c:pt idx="1">
                  <c:v>25</c:v>
                </c:pt>
                <c:pt idx="2" formatCode="0.0">
                  <c:v>30</c:v>
                </c:pt>
                <c:pt idx="3" formatCode="0.0">
                  <c:v>25.5</c:v>
                </c:pt>
                <c:pt idx="4" formatCode="0.0">
                  <c:v>26</c:v>
                </c:pt>
                <c:pt idx="5" formatCode="0.0">
                  <c:v>25</c:v>
                </c:pt>
                <c:pt idx="6" formatCode="0.0">
                  <c:v>28</c:v>
                </c:pt>
                <c:pt idx="7" formatCode="0.0">
                  <c:v>28</c:v>
                </c:pt>
                <c:pt idx="8" formatCode="0.0">
                  <c:v>55</c:v>
                </c:pt>
                <c:pt idx="9" formatCode="0.0">
                  <c:v>15</c:v>
                </c:pt>
                <c:pt idx="10" formatCode="0.0">
                  <c:v>16</c:v>
                </c:pt>
                <c:pt idx="11" formatCode="0.0">
                  <c:v>14.1</c:v>
                </c:pt>
                <c:pt idx="12" formatCode="0">
                  <c:v>21</c:v>
                </c:pt>
                <c:pt idx="13" formatCode="0.0">
                  <c:v>19</c:v>
                </c:pt>
                <c:pt idx="15" formatCode="0.0">
                  <c:v>15</c:v>
                </c:pt>
                <c:pt idx="16" formatCode="0.0">
                  <c:v>12</c:v>
                </c:pt>
                <c:pt idx="17" formatCode="0.0">
                  <c:v>21</c:v>
                </c:pt>
              </c:numCache>
            </c:numRef>
          </c:xVal>
          <c:yVal>
            <c:numRef>
              <c:f>'Fluid (original units) sorted'!$X$127:$X$144</c:f>
              <c:numCache>
                <c:formatCode>General</c:formatCode>
                <c:ptCount val="18"/>
                <c:pt idx="1">
                  <c:v>0.93</c:v>
                </c:pt>
                <c:pt idx="2" formatCode="0.0">
                  <c:v>1</c:v>
                </c:pt>
                <c:pt idx="4">
                  <c:v>0.7</c:v>
                </c:pt>
                <c:pt idx="5">
                  <c:v>1.1000000000000001</c:v>
                </c:pt>
                <c:pt idx="6">
                  <c:v>0.9</c:v>
                </c:pt>
                <c:pt idx="7">
                  <c:v>0.9</c:v>
                </c:pt>
                <c:pt idx="8">
                  <c:v>0.22</c:v>
                </c:pt>
                <c:pt idx="9">
                  <c:v>0.4</c:v>
                </c:pt>
                <c:pt idx="10">
                  <c:v>0.4</c:v>
                </c:pt>
                <c:pt idx="12" formatCode="0.0">
                  <c:v>0.6</c:v>
                </c:pt>
                <c:pt idx="13">
                  <c:v>0.4</c:v>
                </c:pt>
                <c:pt idx="15">
                  <c:v>0.26</c:v>
                </c:pt>
                <c:pt idx="17">
                  <c:v>0.6</c:v>
                </c:pt>
              </c:numCache>
            </c:numRef>
          </c:yVal>
        </c:ser>
        <c:ser>
          <c:idx val="0"/>
          <c:order val="1"/>
          <c:tx>
            <c:strRef>
              <c:f>'Fluid (original units) sorted'!$A$176</c:f>
              <c:strCache>
                <c:ptCount val="1"/>
                <c:pt idx="0">
                  <c:v>Fort Bidwell Hot Springs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chemeClr val="accent2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'Fluid (original units) sorted'!$AE$177:$AE$188</c:f>
              <c:numCache>
                <c:formatCode>General</c:formatCode>
                <c:ptCount val="12"/>
                <c:pt idx="0">
                  <c:v>36</c:v>
                </c:pt>
                <c:pt idx="1">
                  <c:v>25.5</c:v>
                </c:pt>
                <c:pt idx="2">
                  <c:v>33.1</c:v>
                </c:pt>
                <c:pt idx="3">
                  <c:v>17</c:v>
                </c:pt>
                <c:pt idx="4">
                  <c:v>203</c:v>
                </c:pt>
                <c:pt idx="5">
                  <c:v>35</c:v>
                </c:pt>
                <c:pt idx="6" formatCode="0.0">
                  <c:v>21</c:v>
                </c:pt>
                <c:pt idx="7">
                  <c:v>24</c:v>
                </c:pt>
                <c:pt idx="8">
                  <c:v>25.4</c:v>
                </c:pt>
                <c:pt idx="9">
                  <c:v>31</c:v>
                </c:pt>
                <c:pt idx="10">
                  <c:v>18</c:v>
                </c:pt>
                <c:pt idx="11" formatCode="0.0">
                  <c:v>18</c:v>
                </c:pt>
              </c:numCache>
            </c:numRef>
          </c:xVal>
          <c:yVal>
            <c:numRef>
              <c:f>'Fluid (original units) sorted'!$X$177:$X$188</c:f>
              <c:numCache>
                <c:formatCode>General</c:formatCode>
                <c:ptCount val="12"/>
                <c:pt idx="1">
                  <c:v>0.88</c:v>
                </c:pt>
                <c:pt idx="2">
                  <c:v>0.7</c:v>
                </c:pt>
                <c:pt idx="5">
                  <c:v>1.1000000000000001</c:v>
                </c:pt>
                <c:pt idx="6">
                  <c:v>0.63</c:v>
                </c:pt>
                <c:pt idx="8">
                  <c:v>0.8</c:v>
                </c:pt>
                <c:pt idx="9">
                  <c:v>0.61</c:v>
                </c:pt>
                <c:pt idx="10">
                  <c:v>0.56000000000000005</c:v>
                </c:pt>
                <c:pt idx="11">
                  <c:v>0.56000000000000005</c:v>
                </c:pt>
              </c:numCache>
            </c:numRef>
          </c:yVal>
        </c:ser>
        <c:ser>
          <c:idx val="3"/>
          <c:order val="2"/>
          <c:tx>
            <c:strRef>
              <c:f>'Fluid (original units) sorted'!$A$368</c:f>
              <c:strCache>
                <c:ptCount val="1"/>
                <c:pt idx="0">
                  <c:v>East Side Hot Springs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9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'Fluid (original units) sorted'!$AE$369:$AE$410</c:f>
              <c:numCache>
                <c:formatCode>0.0</c:formatCode>
                <c:ptCount val="42"/>
                <c:pt idx="0">
                  <c:v>216</c:v>
                </c:pt>
                <c:pt idx="1">
                  <c:v>212</c:v>
                </c:pt>
                <c:pt idx="2" formatCode="0">
                  <c:v>213</c:v>
                </c:pt>
                <c:pt idx="5" formatCode="General">
                  <c:v>220</c:v>
                </c:pt>
                <c:pt idx="9">
                  <c:v>225</c:v>
                </c:pt>
                <c:pt idx="10">
                  <c:v>225</c:v>
                </c:pt>
                <c:pt idx="12">
                  <c:v>218</c:v>
                </c:pt>
                <c:pt idx="13" formatCode="0">
                  <c:v>218</c:v>
                </c:pt>
                <c:pt idx="15" formatCode="General">
                  <c:v>217</c:v>
                </c:pt>
                <c:pt idx="16">
                  <c:v>220</c:v>
                </c:pt>
                <c:pt idx="18">
                  <c:v>220</c:v>
                </c:pt>
                <c:pt idx="19" formatCode="General">
                  <c:v>220</c:v>
                </c:pt>
                <c:pt idx="21" formatCode="0">
                  <c:v>213</c:v>
                </c:pt>
                <c:pt idx="22">
                  <c:v>218</c:v>
                </c:pt>
                <c:pt idx="24" formatCode="0">
                  <c:v>192</c:v>
                </c:pt>
                <c:pt idx="26" formatCode="0">
                  <c:v>188</c:v>
                </c:pt>
                <c:pt idx="28" formatCode="General">
                  <c:v>175</c:v>
                </c:pt>
                <c:pt idx="31" formatCode="0">
                  <c:v>198</c:v>
                </c:pt>
                <c:pt idx="32" formatCode="0">
                  <c:v>186</c:v>
                </c:pt>
                <c:pt idx="33" formatCode="General">
                  <c:v>200</c:v>
                </c:pt>
                <c:pt idx="35" formatCode="0">
                  <c:v>208</c:v>
                </c:pt>
                <c:pt idx="36">
                  <c:v>183</c:v>
                </c:pt>
                <c:pt idx="37">
                  <c:v>187</c:v>
                </c:pt>
                <c:pt idx="38">
                  <c:v>188</c:v>
                </c:pt>
                <c:pt idx="39">
                  <c:v>187</c:v>
                </c:pt>
                <c:pt idx="40">
                  <c:v>187</c:v>
                </c:pt>
                <c:pt idx="41">
                  <c:v>191</c:v>
                </c:pt>
              </c:numCache>
            </c:numRef>
          </c:xVal>
          <c:yVal>
            <c:numRef>
              <c:f>'Fluid (original units) sorted'!$X$369:$X$410</c:f>
              <c:numCache>
                <c:formatCode>General</c:formatCode>
                <c:ptCount val="42"/>
                <c:pt idx="1">
                  <c:v>5.4</c:v>
                </c:pt>
                <c:pt idx="2" formatCode="0.0">
                  <c:v>7.5</c:v>
                </c:pt>
                <c:pt idx="5" formatCode="0.0">
                  <c:v>7.6</c:v>
                </c:pt>
                <c:pt idx="9">
                  <c:v>7.3</c:v>
                </c:pt>
                <c:pt idx="10">
                  <c:v>7.3</c:v>
                </c:pt>
                <c:pt idx="12">
                  <c:v>5.7</c:v>
                </c:pt>
                <c:pt idx="13" formatCode="0.0">
                  <c:v>7.6</c:v>
                </c:pt>
                <c:pt idx="15">
                  <c:v>7.1</c:v>
                </c:pt>
                <c:pt idx="18">
                  <c:v>8</c:v>
                </c:pt>
                <c:pt idx="19">
                  <c:v>7.6</c:v>
                </c:pt>
                <c:pt idx="21" formatCode="0.0">
                  <c:v>7.4</c:v>
                </c:pt>
                <c:pt idx="22">
                  <c:v>6.6</c:v>
                </c:pt>
                <c:pt idx="24" formatCode="0.0">
                  <c:v>5.6</c:v>
                </c:pt>
                <c:pt idx="26" formatCode="0.0">
                  <c:v>5.6</c:v>
                </c:pt>
                <c:pt idx="28" formatCode="0.0">
                  <c:v>5.2</c:v>
                </c:pt>
                <c:pt idx="31" formatCode="0.0">
                  <c:v>5.9</c:v>
                </c:pt>
                <c:pt idx="32" formatCode="0.0">
                  <c:v>5.7</c:v>
                </c:pt>
                <c:pt idx="33" formatCode="0.0">
                  <c:v>5.7</c:v>
                </c:pt>
                <c:pt idx="35" formatCode="0.0">
                  <c:v>5.8</c:v>
                </c:pt>
                <c:pt idx="36">
                  <c:v>4.9000000000000004</c:v>
                </c:pt>
                <c:pt idx="38">
                  <c:v>5.3</c:v>
                </c:pt>
                <c:pt idx="39">
                  <c:v>5.9</c:v>
                </c:pt>
                <c:pt idx="40">
                  <c:v>5.9</c:v>
                </c:pt>
                <c:pt idx="41">
                  <c:v>5.8</c:v>
                </c:pt>
              </c:numCache>
            </c:numRef>
          </c:yVal>
        </c:ser>
        <c:ser>
          <c:idx val="2"/>
          <c:order val="3"/>
          <c:tx>
            <c:strRef>
              <c:f>'Fluid (original units) sorted'!$A$233</c:f>
              <c:strCache>
                <c:ptCount val="1"/>
                <c:pt idx="0">
                  <c:v>Lake City Hot Springs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9"/>
            <c:spPr>
              <a:solidFill>
                <a:schemeClr val="accent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'Fluid (original units) sorted'!$AE$234:$AE$269</c:f>
              <c:numCache>
                <c:formatCode>0.0</c:formatCode>
                <c:ptCount val="36"/>
                <c:pt idx="7">
                  <c:v>176</c:v>
                </c:pt>
                <c:pt idx="9" formatCode="General">
                  <c:v>222</c:v>
                </c:pt>
                <c:pt idx="11" formatCode="General">
                  <c:v>220</c:v>
                </c:pt>
                <c:pt idx="12" formatCode="General">
                  <c:v>209</c:v>
                </c:pt>
                <c:pt idx="14" formatCode="0">
                  <c:v>223</c:v>
                </c:pt>
                <c:pt idx="15" formatCode="General">
                  <c:v>204</c:v>
                </c:pt>
                <c:pt idx="23" formatCode="General">
                  <c:v>203</c:v>
                </c:pt>
                <c:pt idx="24" formatCode="General">
                  <c:v>210</c:v>
                </c:pt>
                <c:pt idx="25" formatCode="General">
                  <c:v>219</c:v>
                </c:pt>
                <c:pt idx="27" formatCode="General">
                  <c:v>191</c:v>
                </c:pt>
                <c:pt idx="28" formatCode="General">
                  <c:v>223</c:v>
                </c:pt>
                <c:pt idx="29" formatCode="General">
                  <c:v>148</c:v>
                </c:pt>
                <c:pt idx="30" formatCode="General">
                  <c:v>206</c:v>
                </c:pt>
              </c:numCache>
            </c:numRef>
          </c:xVal>
          <c:yVal>
            <c:numRef>
              <c:f>'Fluid (original units) sorted'!$X$234:$X$269</c:f>
              <c:numCache>
                <c:formatCode>General</c:formatCode>
                <c:ptCount val="36"/>
                <c:pt idx="7">
                  <c:v>4.8</c:v>
                </c:pt>
                <c:pt idx="9" formatCode="0.0">
                  <c:v>6.2</c:v>
                </c:pt>
                <c:pt idx="11" formatCode="0.0">
                  <c:v>6.3</c:v>
                </c:pt>
                <c:pt idx="12">
                  <c:v>5.8</c:v>
                </c:pt>
                <c:pt idx="14" formatCode="0.0">
                  <c:v>6.1</c:v>
                </c:pt>
                <c:pt idx="15">
                  <c:v>6.3</c:v>
                </c:pt>
                <c:pt idx="16" formatCode="0.0">
                  <c:v>6.8</c:v>
                </c:pt>
                <c:pt idx="23">
                  <c:v>6</c:v>
                </c:pt>
                <c:pt idx="24">
                  <c:v>6.1</c:v>
                </c:pt>
                <c:pt idx="25">
                  <c:v>6.2</c:v>
                </c:pt>
                <c:pt idx="27">
                  <c:v>5.9</c:v>
                </c:pt>
                <c:pt idx="28" formatCode="0.0">
                  <c:v>6.4</c:v>
                </c:pt>
                <c:pt idx="29">
                  <c:v>4.7</c:v>
                </c:pt>
                <c:pt idx="30">
                  <c:v>4.8</c:v>
                </c:pt>
              </c:numCache>
            </c:numRef>
          </c:yVal>
        </c:ser>
        <c:ser>
          <c:idx val="4"/>
          <c:order val="4"/>
          <c:tx>
            <c:strRef>
              <c:f>'Fluid (original units) sorted'!$D$414</c:f>
              <c:strCache>
                <c:ptCount val="1"/>
                <c:pt idx="0">
                  <c:v>Reconstructed Phipps-2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'Fluid (original units) sorted'!$AE$414</c:f>
              <c:numCache>
                <c:formatCode>0.00</c:formatCode>
                <c:ptCount val="1"/>
                <c:pt idx="0">
                  <c:v>233.3551913</c:v>
                </c:pt>
              </c:numCache>
            </c:numRef>
          </c:xVal>
          <c:yVal>
            <c:numRef>
              <c:f>'Fluid (original units) sorted'!$X$414</c:f>
              <c:numCache>
                <c:formatCode>0.00</c:formatCode>
                <c:ptCount val="1"/>
                <c:pt idx="0">
                  <c:v>6.7102795899999998</c:v>
                </c:pt>
              </c:numCache>
            </c:numRef>
          </c:yVal>
        </c:ser>
        <c:ser>
          <c:idx val="6"/>
          <c:order val="5"/>
          <c:tx>
            <c:strRef>
              <c:f>'Fluid (original units) sorted'!$A$340</c:f>
              <c:strCache>
                <c:ptCount val="1"/>
                <c:pt idx="0">
                  <c:v>Middle Alkali Lake (CARWQCB)</c:v>
                </c:pt>
              </c:strCache>
            </c:strRef>
          </c:tx>
          <c:spPr>
            <a:ln w="28575">
              <a:noFill/>
            </a:ln>
          </c:spPr>
          <c:marker>
            <c:symbol val="plus"/>
            <c:size val="9"/>
            <c:spPr>
              <a:noFill/>
              <a:ln w="25400">
                <a:solidFill>
                  <a:schemeClr val="tx1"/>
                </a:solidFill>
              </a:ln>
            </c:spPr>
          </c:marker>
          <c:xVal>
            <c:numRef>
              <c:f>'Fluid (original units) sorted'!$AE$338:$AE$342</c:f>
              <c:numCache>
                <c:formatCode>0.000</c:formatCode>
                <c:ptCount val="5"/>
                <c:pt idx="0">
                  <c:v>391.75565000000006</c:v>
                </c:pt>
                <c:pt idx="1">
                  <c:v>4504.6581800000004</c:v>
                </c:pt>
                <c:pt idx="2" formatCode="General">
                  <c:v>140</c:v>
                </c:pt>
                <c:pt idx="3" formatCode="0.0">
                  <c:v>3330</c:v>
                </c:pt>
                <c:pt idx="4" formatCode="0.0">
                  <c:v>4110</c:v>
                </c:pt>
              </c:numCache>
            </c:numRef>
          </c:xVal>
          <c:yVal>
            <c:numRef>
              <c:f>'Fluid (original units) sorted'!$X$338:$X$342</c:f>
              <c:numCache>
                <c:formatCode>General</c:formatCode>
                <c:ptCount val="5"/>
                <c:pt idx="2">
                  <c:v>10</c:v>
                </c:pt>
                <c:pt idx="3">
                  <c:v>38</c:v>
                </c:pt>
              </c:numCache>
            </c:numRef>
          </c:yVal>
        </c:ser>
        <c:ser>
          <c:idx val="8"/>
          <c:order val="6"/>
          <c:tx>
            <c:strRef>
              <c:f>'Fluid (original units) sorted'!$A$343</c:f>
              <c:strCache>
                <c:ptCount val="1"/>
                <c:pt idx="0">
                  <c:v>Lower Alkali Lake (Livingstone, 1963)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9"/>
            <c:spPr>
              <a:noFill/>
              <a:ln w="22225">
                <a:solidFill>
                  <a:schemeClr val="tx1"/>
                </a:solidFill>
              </a:ln>
            </c:spPr>
          </c:marker>
          <c:xVal>
            <c:numRef>
              <c:f>'Fluid (original units) sorted'!$AE$343</c:f>
              <c:numCache>
                <c:formatCode>0.0</c:formatCode>
                <c:ptCount val="1"/>
                <c:pt idx="0">
                  <c:v>1160</c:v>
                </c:pt>
              </c:numCache>
            </c:numRef>
          </c:xVal>
          <c:yVal>
            <c:numRef>
              <c:f>'Fluid (original units) sorted'!$X$343</c:f>
              <c:numCache>
                <c:formatCode>General</c:formatCode>
                <c:ptCount val="1"/>
                <c:pt idx="0">
                  <c:v>19</c:v>
                </c:pt>
              </c:numCache>
            </c:numRef>
          </c:yVal>
        </c:ser>
        <c:ser>
          <c:idx val="7"/>
          <c:order val="7"/>
          <c:tx>
            <c:strRef>
              <c:f>'Fluid (original units) sorted'!$A$361</c:f>
              <c:strCache>
                <c:ptCount val="1"/>
                <c:pt idx="0">
                  <c:v>SVF 8 Domestic water supply for hotel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7"/>
            <c:spPr>
              <a:ln>
                <a:solidFill>
                  <a:srgbClr val="0000FF"/>
                </a:solidFill>
              </a:ln>
            </c:spPr>
          </c:marker>
          <c:xVal>
            <c:numRef>
              <c:f>'Fluid (original units) sorted'!$AE$361</c:f>
              <c:numCache>
                <c:formatCode>0.0</c:formatCode>
                <c:ptCount val="1"/>
                <c:pt idx="0">
                  <c:v>59.4</c:v>
                </c:pt>
              </c:numCache>
            </c:numRef>
          </c:xVal>
          <c:yVal>
            <c:numRef>
              <c:f>'Fluid (original units) sorted'!$X$361</c:f>
              <c:numCache>
                <c:formatCode>0.0</c:formatCode>
                <c:ptCount val="1"/>
                <c:pt idx="0">
                  <c:v>9.1999999999999993</c:v>
                </c:pt>
              </c:numCache>
            </c:numRef>
          </c:yVal>
        </c:ser>
        <c:axId val="83874176"/>
        <c:axId val="83876480"/>
      </c:scatterChart>
      <c:valAx>
        <c:axId val="83874176"/>
        <c:scaling>
          <c:orientation val="minMax"/>
          <c:max val="1200"/>
        </c:scaling>
        <c:axPos val="b"/>
        <c:majorGridlines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Cl (mg/L)</a:t>
                </a:r>
              </a:p>
            </c:rich>
          </c:tx>
          <c:layout>
            <c:manualLayout>
              <c:xMode val="edge"/>
              <c:yMode val="edge"/>
              <c:x val="0.39199518905841846"/>
              <c:y val="0.74911318419071149"/>
            </c:manualLayout>
          </c:layout>
        </c:title>
        <c:numFmt formatCode="0" sourceLinked="1"/>
        <c:majorTickMark val="none"/>
        <c:minorTickMark val="in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83876480"/>
        <c:crossesAt val="0"/>
        <c:crossBetween val="midCat"/>
      </c:valAx>
      <c:valAx>
        <c:axId val="83876480"/>
        <c:scaling>
          <c:orientation val="minMax"/>
          <c:max val="20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B (mg/L)</a:t>
                </a:r>
              </a:p>
            </c:rich>
          </c:tx>
          <c:layout>
            <c:manualLayout>
              <c:xMode val="edge"/>
              <c:yMode val="edge"/>
              <c:x val="9.3482714411983179E-4"/>
              <c:y val="0.35341502745736131"/>
            </c:manualLayout>
          </c:layout>
        </c:title>
        <c:numFmt formatCode="@" sourceLinked="0"/>
        <c:majorTickMark val="in"/>
        <c:minorTickMark val="in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83874176"/>
        <c:crosses val="autoZero"/>
        <c:crossBetween val="midCat"/>
      </c:valAx>
      <c:spPr>
        <a:noFill/>
      </c:spPr>
    </c:plotArea>
    <c:legend>
      <c:legendPos val="b"/>
      <c:layout>
        <c:manualLayout>
          <c:xMode val="edge"/>
          <c:yMode val="edge"/>
          <c:x val="6.4419373099582969E-2"/>
          <c:y val="0.79599969371737811"/>
          <c:w val="0.82716101187631297"/>
          <c:h val="0.17136104166720362"/>
        </c:manualLayout>
      </c:layout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1200">
          <a:latin typeface="Times New Roman"/>
          <a:cs typeface="Times New Roman"/>
        </a:defRPr>
      </a:pPr>
      <a:endParaRPr lang="en-US"/>
    </a:p>
  </c:txPr>
  <c:printSettings>
    <c:headerFooter/>
    <c:pageMargins b="1" l="0.75000000000000089" r="0.75000000000000089" t="1" header="0.5" footer="0.5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title>
      <c:tx>
        <c:rich>
          <a:bodyPr/>
          <a:lstStyle/>
          <a:p>
            <a:pPr>
              <a:defRPr/>
            </a:pPr>
            <a:r>
              <a:rPr lang="en-US"/>
              <a:t>Suprise Valley Hot Springs</a:t>
            </a:r>
          </a:p>
        </c:rich>
      </c:tx>
      <c:layout>
        <c:manualLayout>
          <c:xMode val="edge"/>
          <c:yMode val="edge"/>
          <c:x val="0.23107084973882988"/>
          <c:y val="2.521005067154021E-2"/>
        </c:manualLayout>
      </c:layout>
    </c:title>
    <c:plotArea>
      <c:layout>
        <c:manualLayout>
          <c:layoutTarget val="inner"/>
          <c:xMode val="edge"/>
          <c:yMode val="edge"/>
          <c:x val="0.1051501267200851"/>
          <c:y val="0.12773092340247019"/>
          <c:w val="0.55097634020444597"/>
          <c:h val="0.77387301407872355"/>
        </c:manualLayout>
      </c:layout>
      <c:scatterChart>
        <c:scatterStyle val="lineMarker"/>
        <c:ser>
          <c:idx val="3"/>
          <c:order val="0"/>
          <c:tx>
            <c:strRef>
              <c:f>'Fluid (original units) sorted'!$A$393</c:f>
              <c:strCache>
                <c:ptCount val="1"/>
                <c:pt idx="0">
                  <c:v>Surprise Valley Hot Springs</c:v>
                </c:pt>
              </c:strCache>
            </c:strRef>
          </c:tx>
          <c:spPr>
            <a:ln w="28575">
              <a:noFill/>
            </a:ln>
          </c:spPr>
          <c:marker>
            <c:spPr>
              <a:ln>
                <a:solidFill>
                  <a:schemeClr val="tx1"/>
                </a:solidFill>
              </a:ln>
            </c:spPr>
          </c:marker>
          <c:xVal>
            <c:numRef>
              <c:f>'Fluid (original units) sorted'!$Y$393:$Y$410</c:f>
              <c:numCache>
                <c:formatCode>General</c:formatCode>
                <c:ptCount val="18"/>
                <c:pt idx="8" formatCode="0.0">
                  <c:v>7</c:v>
                </c:pt>
                <c:pt idx="11" formatCode="0.0">
                  <c:v>10</c:v>
                </c:pt>
                <c:pt idx="12">
                  <c:v>8</c:v>
                </c:pt>
                <c:pt idx="13">
                  <c:v>6</c:v>
                </c:pt>
                <c:pt idx="14">
                  <c:v>5</c:v>
                </c:pt>
                <c:pt idx="15">
                  <c:v>9</c:v>
                </c:pt>
                <c:pt idx="16">
                  <c:v>9</c:v>
                </c:pt>
                <c:pt idx="17">
                  <c:v>8</c:v>
                </c:pt>
              </c:numCache>
            </c:numRef>
          </c:xVal>
          <c:yVal>
            <c:numRef>
              <c:f>'Fluid (original units) sorted'!$X$393:$X$410</c:f>
              <c:numCache>
                <c:formatCode>General</c:formatCode>
                <c:ptCount val="18"/>
                <c:pt idx="0" formatCode="0.0">
                  <c:v>5.6</c:v>
                </c:pt>
                <c:pt idx="2" formatCode="0.0">
                  <c:v>5.6</c:v>
                </c:pt>
                <c:pt idx="4" formatCode="0.0">
                  <c:v>5.2</c:v>
                </c:pt>
                <c:pt idx="7" formatCode="0.0">
                  <c:v>5.9</c:v>
                </c:pt>
                <c:pt idx="8" formatCode="0.0">
                  <c:v>5.7</c:v>
                </c:pt>
                <c:pt idx="9" formatCode="0.0">
                  <c:v>5.7</c:v>
                </c:pt>
                <c:pt idx="11" formatCode="0.0">
                  <c:v>5.8</c:v>
                </c:pt>
                <c:pt idx="12">
                  <c:v>4.9000000000000004</c:v>
                </c:pt>
                <c:pt idx="14">
                  <c:v>5.3</c:v>
                </c:pt>
                <c:pt idx="15">
                  <c:v>5.9</c:v>
                </c:pt>
                <c:pt idx="16">
                  <c:v>5.9</c:v>
                </c:pt>
                <c:pt idx="17">
                  <c:v>5.8</c:v>
                </c:pt>
              </c:numCache>
            </c:numRef>
          </c:yVal>
        </c:ser>
        <c:axId val="83794560"/>
        <c:axId val="83776256"/>
      </c:scatterChart>
      <c:valAx>
        <c:axId val="83794560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 Sampled</a:t>
                </a:r>
              </a:p>
            </c:rich>
          </c:tx>
          <c:layout/>
        </c:title>
        <c:numFmt formatCode="0.0" sourceLinked="1"/>
        <c:majorTickMark val="none"/>
        <c:minorTickMark val="in"/>
        <c:tickLblPos val="nextTo"/>
        <c:crossAx val="83776256"/>
        <c:crossesAt val="0"/>
        <c:crossBetween val="midCat"/>
      </c:valAx>
      <c:valAx>
        <c:axId val="8377625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</a:t>
                </a:r>
                <a:r>
                  <a:rPr lang="en-US" baseline="0"/>
                  <a:t> </a:t>
                </a:r>
                <a:r>
                  <a:rPr lang="en-US"/>
                  <a:t>(mg/L)</a:t>
                </a:r>
              </a:p>
            </c:rich>
          </c:tx>
          <c:layout/>
        </c:title>
        <c:numFmt formatCode="@" sourceLinked="0"/>
        <c:majorTickMark val="in"/>
        <c:minorTickMark val="in"/>
        <c:tickLblPos val="nextTo"/>
        <c:crossAx val="83794560"/>
        <c:crosses val="autoZero"/>
        <c:crossBetween val="midCat"/>
      </c:valAx>
      <c:spPr>
        <a:noFill/>
      </c:spPr>
    </c:plotArea>
    <c:legend>
      <c:legendPos val="r"/>
      <c:layout>
        <c:manualLayout>
          <c:xMode val="edge"/>
          <c:yMode val="edge"/>
          <c:x val="0.68335958079846459"/>
          <c:y val="0.123287511654607"/>
          <c:w val="0.20014269754943426"/>
          <c:h val="4.2036081108571433E-2"/>
        </c:manualLayout>
      </c:layout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</c:chart>
  <c:spPr>
    <a:ln>
      <a:noFill/>
    </a:ln>
  </c:spPr>
  <c:txPr>
    <a:bodyPr/>
    <a:lstStyle/>
    <a:p>
      <a:pPr>
        <a:defRPr>
          <a:latin typeface="Times New Roman"/>
          <a:cs typeface="Times New Roman"/>
        </a:defRPr>
      </a:pPr>
      <a:endParaRPr lang="en-US"/>
    </a:p>
  </c:txPr>
  <c:printSettings>
    <c:headerFooter/>
    <c:pageMargins b="1" l="0.75000000000000089" r="0.75000000000000089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6" Type="http://schemas.openxmlformats.org/officeDocument/2006/relationships/chart" Target="../charts/chart28.xml"/><Relationship Id="rId5" Type="http://schemas.openxmlformats.org/officeDocument/2006/relationships/chart" Target="../charts/chart27.xml"/><Relationship Id="rId4" Type="http://schemas.openxmlformats.org/officeDocument/2006/relationships/chart" Target="../charts/chart26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4" Type="http://schemas.openxmlformats.org/officeDocument/2006/relationships/chart" Target="../charts/chart32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7" Type="http://schemas.openxmlformats.org/officeDocument/2006/relationships/chart" Target="../charts/chart11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38100</xdr:colOff>
      <xdr:row>383</xdr:row>
      <xdr:rowOff>165100</xdr:rowOff>
    </xdr:from>
    <xdr:to>
      <xdr:col>57</xdr:col>
      <xdr:colOff>67733</xdr:colOff>
      <xdr:row>413</xdr:row>
      <xdr:rowOff>76200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48</xdr:col>
      <xdr:colOff>38100</xdr:colOff>
      <xdr:row>413</xdr:row>
      <xdr:rowOff>88900</xdr:rowOff>
    </xdr:from>
    <xdr:to>
      <xdr:col>57</xdr:col>
      <xdr:colOff>67733</xdr:colOff>
      <xdr:row>422</xdr:row>
      <xdr:rowOff>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0.10695</cdr:x>
      <cdr:y>0.31929</cdr:y>
    </cdr:from>
    <cdr:to>
      <cdr:x>0.36693</cdr:x>
      <cdr:y>0.69692</cdr:y>
    </cdr:to>
    <cdr:sp macro="" textlink="">
      <cdr:nvSpPr>
        <cdr:cNvPr id="13" name="Straight Connector 12"/>
        <cdr:cNvSpPr/>
      </cdr:nvSpPr>
      <cdr:spPr>
        <a:xfrm xmlns:a="http://schemas.openxmlformats.org/drawingml/2006/main" flipV="1">
          <a:off x="736632" y="2501900"/>
          <a:ext cx="1790668" cy="2959095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</a:ln>
        <a:effectLst xmlns:a="http://schemas.openxmlformats.org/drawingml/2006/main">
          <a:outerShdw dist="20000" sx="1000" sy="1000" rotWithShape="0">
            <a:srgbClr val="000000"/>
          </a:outerShdw>
        </a:effectLst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0.10879</cdr:x>
      <cdr:y>0.11669</cdr:y>
    </cdr:from>
    <cdr:to>
      <cdr:x>0.80947</cdr:x>
      <cdr:y>0.4376</cdr:y>
    </cdr:to>
    <cdr:sp macro="" textlink="">
      <cdr:nvSpPr>
        <cdr:cNvPr id="15" name="Straight Connector 14"/>
        <cdr:cNvSpPr/>
      </cdr:nvSpPr>
      <cdr:spPr>
        <a:xfrm xmlns:a="http://schemas.openxmlformats.org/drawingml/2006/main" flipV="1">
          <a:off x="749300" y="914400"/>
          <a:ext cx="4826000" cy="25146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5875" cap="flat" cmpd="sng" algn="ctr">
          <a:solidFill>
            <a:sysClr val="windowText" lastClr="000000"/>
          </a:solidFill>
          <a:prstDash val="solid"/>
        </a:ln>
        <a:effectLst xmlns:a="http://schemas.openxmlformats.org/drawingml/2006/main">
          <a:outerShdw dist="20000" sx="1000" sy="1000" rotWithShape="0">
            <a:srgbClr val="000000"/>
          </a:outerShdw>
        </a:effectLst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0.04171</cdr:x>
      <cdr:y>0.31507</cdr:y>
    </cdr:from>
    <cdr:to>
      <cdr:x>0.64935</cdr:x>
      <cdr:y>0.88904</cdr:y>
    </cdr:to>
    <cdr:grpSp>
      <cdr:nvGrpSpPr>
        <cdr:cNvPr id="13" name="Group 12"/>
        <cdr:cNvGrpSpPr/>
      </cdr:nvGrpSpPr>
      <cdr:grpSpPr>
        <a:xfrm xmlns:a="http://schemas.openxmlformats.org/drawingml/2006/main">
          <a:off x="286489" y="1772617"/>
          <a:ext cx="4173625" cy="3229216"/>
          <a:chOff x="311150" y="1460500"/>
          <a:chExt cx="4532443" cy="2660650"/>
        </a:xfrm>
      </cdr:grpSpPr>
      <cdr:sp macro="" textlink="">
        <cdr:nvSpPr>
          <cdr:cNvPr id="2" name="Rectangle 1"/>
          <cdr:cNvSpPr/>
        </cdr:nvSpPr>
        <cdr:spPr>
          <a:xfrm xmlns:a="http://schemas.openxmlformats.org/drawingml/2006/main">
            <a:off x="3568700" y="1530350"/>
            <a:ext cx="850900" cy="1397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FF0000"/>
          </a:solidFill>
          <a:ln xmlns:a="http://schemas.openxmlformats.org/drawingml/2006/main">
            <a:solidFill>
              <a:schemeClr val="tx1"/>
            </a:solidFill>
          </a:ln>
          <a:effectLst xmlns:a="http://schemas.openxmlformats.org/drawingml/2006/main"/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3">
            <a:schemeClr val="accent1"/>
          </a:fillRef>
          <a:effectRef xmlns:a="http://schemas.openxmlformats.org/drawingml/2006/main" idx="2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Overflow="clip" wrap="square" lIns="2" anchor="ctr" anchorCtr="1">
            <a:noAutofit/>
          </a:bodyPr>
          <a:lstStyle xmlns:a="http://schemas.openxmlformats.org/drawingml/2006/main"/>
          <a:p xmlns:a="http://schemas.openxmlformats.org/drawingml/2006/main">
            <a:r>
              <a:rPr lang="en-US" sz="900">
                <a:solidFill>
                  <a:srgbClr val="000000"/>
                </a:solidFill>
                <a:latin typeface="Times New Roman"/>
                <a:cs typeface="Times New Roman"/>
              </a:rPr>
              <a:t>42N17E-10H01</a:t>
            </a:r>
          </a:p>
        </cdr:txBody>
      </cdr:sp>
      <cdr:sp macro="" textlink="">
        <cdr:nvSpPr>
          <cdr:cNvPr id="3" name="Rectangle 2"/>
          <cdr:cNvSpPr/>
        </cdr:nvSpPr>
        <cdr:spPr>
          <a:xfrm xmlns:a="http://schemas.openxmlformats.org/drawingml/2006/main">
            <a:off x="3054350" y="2432050"/>
            <a:ext cx="850900" cy="1397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FF0000"/>
          </a:solidFill>
          <a:ln xmlns:a="http://schemas.openxmlformats.org/drawingml/2006/main">
            <a:solidFill>
              <a:schemeClr val="tx1"/>
            </a:solidFill>
          </a:ln>
          <a:effectLst xmlns:a="http://schemas.openxmlformats.org/drawingml/2006/main"/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3">
            <a:schemeClr val="accent1"/>
          </a:fillRef>
          <a:effectRef xmlns:a="http://schemas.openxmlformats.org/drawingml/2006/main" idx="2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wrap="square" lIns="2" anchor="ctr" anchorCtr="1"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900">
                <a:solidFill>
                  <a:srgbClr val="000000"/>
                </a:solidFill>
                <a:latin typeface="Times New Roman"/>
                <a:cs typeface="Times New Roman"/>
              </a:rPr>
              <a:t>Adjac. to Boyd</a:t>
            </a:r>
          </a:p>
        </cdr:txBody>
      </cdr:sp>
      <cdr:sp macro="" textlink="">
        <cdr:nvSpPr>
          <cdr:cNvPr id="4" name="Rectangle 3"/>
          <cdr:cNvSpPr/>
        </cdr:nvSpPr>
        <cdr:spPr>
          <a:xfrm xmlns:a="http://schemas.openxmlformats.org/drawingml/2006/main">
            <a:off x="2774950" y="2584450"/>
            <a:ext cx="952500" cy="15875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FF0000"/>
          </a:solidFill>
          <a:ln xmlns:a="http://schemas.openxmlformats.org/drawingml/2006/main">
            <a:solidFill>
              <a:schemeClr val="tx1"/>
            </a:solidFill>
          </a:ln>
          <a:effectLst xmlns:a="http://schemas.openxmlformats.org/drawingml/2006/main"/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3">
            <a:schemeClr val="accent1"/>
          </a:fillRef>
          <a:effectRef xmlns:a="http://schemas.openxmlformats.org/drawingml/2006/main" idx="2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wrap="square" lIns="2" anchor="ctr" anchorCtr="1"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900">
                <a:solidFill>
                  <a:srgbClr val="000000"/>
                </a:solidFill>
                <a:latin typeface="Times New Roman"/>
                <a:cs typeface="Times New Roman"/>
              </a:rPr>
              <a:t>44N/16E-25F01</a:t>
            </a:r>
          </a:p>
        </cdr:txBody>
      </cdr:sp>
      <cdr:sp macro="" textlink="">
        <cdr:nvSpPr>
          <cdr:cNvPr id="5" name="Rectangle 4"/>
          <cdr:cNvSpPr/>
        </cdr:nvSpPr>
        <cdr:spPr>
          <a:xfrm xmlns:a="http://schemas.openxmlformats.org/drawingml/2006/main">
            <a:off x="3698032" y="3448293"/>
            <a:ext cx="1145561" cy="387698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FFFF00"/>
          </a:solidFill>
          <a:ln xmlns:a="http://schemas.openxmlformats.org/drawingml/2006/main">
            <a:solidFill>
              <a:schemeClr val="tx1"/>
            </a:solidFill>
          </a:ln>
          <a:effectLst xmlns:a="http://schemas.openxmlformats.org/drawingml/2006/main"/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3">
            <a:schemeClr val="accent1"/>
          </a:fillRef>
          <a:effectRef xmlns:a="http://schemas.openxmlformats.org/drawingml/2006/main" idx="2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wrap="square" lIns="2" anchor="ctr" anchorCtr="1"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900">
                <a:solidFill>
                  <a:srgbClr val="000000"/>
                </a:solidFill>
                <a:latin typeface="Times New Roman"/>
                <a:cs typeface="Times New Roman"/>
              </a:rPr>
              <a:t>43N/16E-04H01 (Between LC &amp; SV Hotel)</a:t>
            </a:r>
          </a:p>
        </cdr:txBody>
      </cdr:sp>
      <cdr:sp macro="" textlink="">
        <cdr:nvSpPr>
          <cdr:cNvPr id="6" name="Rectangle 5"/>
          <cdr:cNvSpPr/>
        </cdr:nvSpPr>
        <cdr:spPr>
          <a:xfrm xmlns:a="http://schemas.openxmlformats.org/drawingml/2006/main">
            <a:off x="1708150" y="3194050"/>
            <a:ext cx="1117600" cy="1524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FF0000"/>
          </a:solidFill>
          <a:ln xmlns:a="http://schemas.openxmlformats.org/drawingml/2006/main">
            <a:solidFill>
              <a:schemeClr val="tx1"/>
            </a:solidFill>
          </a:ln>
          <a:effectLst xmlns:a="http://schemas.openxmlformats.org/drawingml/2006/main"/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3">
            <a:schemeClr val="accent1"/>
          </a:fillRef>
          <a:effectRef xmlns:a="http://schemas.openxmlformats.org/drawingml/2006/main" idx="2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wrap="square" lIns="2" anchor="ctr" anchorCtr="1"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900">
                <a:solidFill>
                  <a:srgbClr val="000000"/>
                </a:solidFill>
                <a:latin typeface="Times New Roman"/>
                <a:cs typeface="Times New Roman"/>
              </a:rPr>
              <a:t>Btx Setferth &amp; Boyd</a:t>
            </a:r>
          </a:p>
        </cdr:txBody>
      </cdr:sp>
      <cdr:sp macro="" textlink="">
        <cdr:nvSpPr>
          <cdr:cNvPr id="7" name="Rectangle 6"/>
          <cdr:cNvSpPr/>
        </cdr:nvSpPr>
        <cdr:spPr>
          <a:xfrm xmlns:a="http://schemas.openxmlformats.org/drawingml/2006/main">
            <a:off x="1663700" y="3371850"/>
            <a:ext cx="952500" cy="1397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FF0000"/>
          </a:solidFill>
          <a:ln xmlns:a="http://schemas.openxmlformats.org/drawingml/2006/main">
            <a:solidFill>
              <a:schemeClr val="tx1"/>
            </a:solidFill>
          </a:ln>
          <a:effectLst xmlns:a="http://schemas.openxmlformats.org/drawingml/2006/main"/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3">
            <a:schemeClr val="accent1"/>
          </a:fillRef>
          <a:effectRef xmlns:a="http://schemas.openxmlformats.org/drawingml/2006/main" idx="2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wrap="square" lIns="2" anchor="ctr" anchorCtr="1"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900">
                <a:solidFill>
                  <a:srgbClr val="000000"/>
                </a:solidFill>
                <a:latin typeface="Times New Roman"/>
                <a:cs typeface="Times New Roman"/>
              </a:rPr>
              <a:t>43N/17E-20D01</a:t>
            </a:r>
          </a:p>
        </cdr:txBody>
      </cdr:sp>
      <cdr:sp macro="" textlink="">
        <cdr:nvSpPr>
          <cdr:cNvPr id="8" name="Rectangle 7"/>
          <cdr:cNvSpPr/>
        </cdr:nvSpPr>
        <cdr:spPr>
          <a:xfrm xmlns:a="http://schemas.openxmlformats.org/drawingml/2006/main">
            <a:off x="2012950" y="3619500"/>
            <a:ext cx="952500" cy="14605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FFFF00"/>
          </a:solidFill>
          <a:ln xmlns:a="http://schemas.openxmlformats.org/drawingml/2006/main">
            <a:solidFill>
              <a:schemeClr val="tx1"/>
            </a:solidFill>
          </a:ln>
          <a:effectLst xmlns:a="http://schemas.openxmlformats.org/drawingml/2006/main"/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3">
            <a:schemeClr val="accent1"/>
          </a:fillRef>
          <a:effectRef xmlns:a="http://schemas.openxmlformats.org/drawingml/2006/main" idx="2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wrap="square" lIns="2" anchor="ctr" anchorCtr="1"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900">
                <a:solidFill>
                  <a:srgbClr val="000000"/>
                </a:solidFill>
                <a:latin typeface="Times New Roman"/>
                <a:cs typeface="Times New Roman"/>
              </a:rPr>
              <a:t>42N17E-02N01</a:t>
            </a:r>
          </a:p>
        </cdr:txBody>
      </cdr:sp>
      <cdr:sp macro="" textlink="">
        <cdr:nvSpPr>
          <cdr:cNvPr id="9" name="Rectangle 8"/>
          <cdr:cNvSpPr/>
        </cdr:nvSpPr>
        <cdr:spPr>
          <a:xfrm xmlns:a="http://schemas.openxmlformats.org/drawingml/2006/main">
            <a:off x="1270000" y="1460500"/>
            <a:ext cx="1244600" cy="17145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FF0000"/>
          </a:solidFill>
          <a:ln xmlns:a="http://schemas.openxmlformats.org/drawingml/2006/main">
            <a:solidFill>
              <a:schemeClr val="tx1"/>
            </a:solidFill>
          </a:ln>
          <a:effectLst xmlns:a="http://schemas.openxmlformats.org/drawingml/2006/main"/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3">
            <a:schemeClr val="accent1"/>
          </a:fillRef>
          <a:effectRef xmlns:a="http://schemas.openxmlformats.org/drawingml/2006/main" idx="2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wrap="square" lIns="2" anchor="ctr" anchorCtr="1"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900">
                <a:solidFill>
                  <a:srgbClr val="000000"/>
                </a:solidFill>
                <a:latin typeface="Times New Roman"/>
                <a:cs typeface="Times New Roman"/>
              </a:rPr>
              <a:t>LCGC-20 (County Weir)</a:t>
            </a:r>
          </a:p>
        </cdr:txBody>
      </cdr:sp>
      <cdr:sp macro="" textlink="">
        <cdr:nvSpPr>
          <cdr:cNvPr id="10" name="Rectangle 9"/>
          <cdr:cNvSpPr/>
        </cdr:nvSpPr>
        <cdr:spPr>
          <a:xfrm xmlns:a="http://schemas.openxmlformats.org/drawingml/2006/main">
            <a:off x="311150" y="3251200"/>
            <a:ext cx="850900" cy="1397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FFFF00"/>
          </a:solidFill>
          <a:ln xmlns:a="http://schemas.openxmlformats.org/drawingml/2006/main">
            <a:solidFill>
              <a:schemeClr val="tx1"/>
            </a:solidFill>
          </a:ln>
          <a:effectLst xmlns:a="http://schemas.openxmlformats.org/drawingml/2006/main"/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3">
            <a:schemeClr val="accent1"/>
          </a:fillRef>
          <a:effectRef xmlns:a="http://schemas.openxmlformats.org/drawingml/2006/main" idx="2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wrap="square" lIns="2" anchor="ctr" anchorCtr="1"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900">
                <a:solidFill>
                  <a:srgbClr val="000000"/>
                </a:solidFill>
                <a:latin typeface="Times New Roman"/>
                <a:cs typeface="Times New Roman"/>
              </a:rPr>
              <a:t>45N/16E-19J01</a:t>
            </a:r>
          </a:p>
        </cdr:txBody>
      </cdr:sp>
      <cdr:sp macro="" textlink="">
        <cdr:nvSpPr>
          <cdr:cNvPr id="11" name="Rectangle 10"/>
          <cdr:cNvSpPr/>
        </cdr:nvSpPr>
        <cdr:spPr>
          <a:xfrm xmlns:a="http://schemas.openxmlformats.org/drawingml/2006/main">
            <a:off x="2844800" y="3968750"/>
            <a:ext cx="850900" cy="1397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FFFF00"/>
          </a:solidFill>
          <a:ln xmlns:a="http://schemas.openxmlformats.org/drawingml/2006/main">
            <a:solidFill>
              <a:schemeClr val="tx1"/>
            </a:solidFill>
          </a:ln>
          <a:effectLst xmlns:a="http://schemas.openxmlformats.org/drawingml/2006/main"/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3">
            <a:schemeClr val="accent1"/>
          </a:fillRef>
          <a:effectRef xmlns:a="http://schemas.openxmlformats.org/drawingml/2006/main" idx="2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wrap="square" lIns="2" anchor="ctr" anchorCtr="1"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900">
                <a:solidFill>
                  <a:srgbClr val="000000"/>
                </a:solidFill>
                <a:latin typeface="Times New Roman"/>
                <a:cs typeface="Times New Roman"/>
              </a:rPr>
              <a:t>42N/16E-09R01</a:t>
            </a:r>
          </a:p>
        </cdr:txBody>
      </cdr:sp>
      <cdr:sp macro="" textlink="">
        <cdr:nvSpPr>
          <cdr:cNvPr id="12" name="Rectangle 11"/>
          <cdr:cNvSpPr/>
        </cdr:nvSpPr>
        <cdr:spPr>
          <a:xfrm xmlns:a="http://schemas.openxmlformats.org/drawingml/2006/main">
            <a:off x="1492250" y="3975100"/>
            <a:ext cx="781050" cy="14605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FFFF00"/>
          </a:solidFill>
          <a:ln xmlns:a="http://schemas.openxmlformats.org/drawingml/2006/main">
            <a:solidFill>
              <a:schemeClr val="tx1"/>
            </a:solidFill>
          </a:ln>
          <a:effectLst xmlns:a="http://schemas.openxmlformats.org/drawingml/2006/main"/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3">
            <a:schemeClr val="accent1"/>
          </a:fillRef>
          <a:effectRef xmlns:a="http://schemas.openxmlformats.org/drawingml/2006/main" idx="2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wrap="square" lIns="2" anchor="ctr" anchorCtr="1"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900">
                <a:solidFill>
                  <a:srgbClr val="000000"/>
                </a:solidFill>
                <a:latin typeface="Times New Roman"/>
                <a:cs typeface="Times New Roman"/>
              </a:rPr>
              <a:t>42N/17E-29G</a:t>
            </a:r>
          </a:p>
        </cdr:txBody>
      </cdr:sp>
    </cdr:grpSp>
  </cdr:relSizeAnchor>
  <cdr:relSizeAnchor xmlns:cdr="http://schemas.openxmlformats.org/drawingml/2006/chartDrawing">
    <cdr:from>
      <cdr:x>0.4664</cdr:x>
      <cdr:y>0.1269</cdr:y>
    </cdr:from>
    <cdr:to>
      <cdr:x>0.65726</cdr:x>
      <cdr:y>0.15728</cdr:y>
    </cdr:to>
    <cdr:sp macro="" textlink="">
      <cdr:nvSpPr>
        <cdr:cNvPr id="14" name="Rectangle 13"/>
        <cdr:cNvSpPr/>
      </cdr:nvSpPr>
      <cdr:spPr>
        <a:xfrm xmlns:a="http://schemas.openxmlformats.org/drawingml/2006/main">
          <a:off x="3496734" y="601133"/>
          <a:ext cx="1430866" cy="143934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chemeClr val="tx1"/>
          </a:solidFill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lIns="2" anchor="ctr" anchorCtr="1"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solidFill>
                <a:srgbClr val="000000"/>
              </a:solidFill>
              <a:latin typeface="Times New Roman"/>
              <a:cs typeface="Times New Roman"/>
            </a:rPr>
            <a:t>Hot Well btx LC &amp;</a:t>
          </a:r>
          <a:r>
            <a:rPr lang="en-US" sz="900" baseline="0">
              <a:solidFill>
                <a:srgbClr val="000000"/>
              </a:solidFill>
              <a:latin typeface="Times New Roman"/>
              <a:cs typeface="Times New Roman"/>
            </a:rPr>
            <a:t> FB</a:t>
          </a:r>
          <a:endParaRPr lang="en-US" sz="900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  <cdr:relSizeAnchor xmlns:cdr="http://schemas.openxmlformats.org/drawingml/2006/chartDrawing">
    <cdr:from>
      <cdr:x>0.15471</cdr:x>
      <cdr:y>0.74173</cdr:y>
    </cdr:from>
    <cdr:to>
      <cdr:x>0.20102</cdr:x>
      <cdr:y>0.76676</cdr:y>
    </cdr:to>
    <cdr:sp macro="" textlink="">
      <cdr:nvSpPr>
        <cdr:cNvPr id="15" name="Rectangle 14"/>
        <cdr:cNvSpPr/>
      </cdr:nvSpPr>
      <cdr:spPr>
        <a:xfrm xmlns:a="http://schemas.openxmlformats.org/drawingml/2006/main">
          <a:off x="1159933" y="3513667"/>
          <a:ext cx="347133" cy="118533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chemeClr val="tx1"/>
          </a:solidFill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lIns="2" anchor="ctr" anchorCtr="1"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solidFill>
                <a:srgbClr val="000000"/>
              </a:solidFill>
              <a:latin typeface="Times New Roman"/>
              <a:cs typeface="Times New Roman"/>
            </a:rPr>
            <a:t>Boyd</a:t>
          </a:r>
        </a:p>
      </cdr:txBody>
    </cdr:sp>
  </cdr:relSizeAnchor>
  <cdr:relSizeAnchor xmlns:cdr="http://schemas.openxmlformats.org/drawingml/2006/chartDrawing">
    <cdr:from>
      <cdr:x>0.70017</cdr:x>
      <cdr:y>0.67381</cdr:y>
    </cdr:from>
    <cdr:to>
      <cdr:x>0.95878</cdr:x>
      <cdr:y>0.71492</cdr:y>
    </cdr:to>
    <cdr:sp macro="" textlink="">
      <cdr:nvSpPr>
        <cdr:cNvPr id="16" name="Rectangle 15"/>
        <cdr:cNvSpPr/>
      </cdr:nvSpPr>
      <cdr:spPr>
        <a:xfrm xmlns:a="http://schemas.openxmlformats.org/drawingml/2006/main">
          <a:off x="5249333" y="3191933"/>
          <a:ext cx="1938867" cy="194734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chemeClr val="tx1"/>
          </a:solidFill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lIns="2" anchor="ctr" anchorCtr="1"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solidFill>
                <a:srgbClr val="000000"/>
              </a:solidFill>
              <a:latin typeface="Times New Roman"/>
              <a:cs typeface="Times New Roman"/>
            </a:rPr>
            <a:t>SVF-16 (LC) no Boron in Sample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0.1626</cdr:x>
      <cdr:y>0.29178</cdr:y>
    </cdr:from>
    <cdr:to>
      <cdr:x>0.54313</cdr:x>
      <cdr:y>0.71781</cdr:y>
    </cdr:to>
    <cdr:grpSp>
      <cdr:nvGrpSpPr>
        <cdr:cNvPr id="7" name="Group 6"/>
        <cdr:cNvGrpSpPr/>
      </cdr:nvGrpSpPr>
      <cdr:grpSpPr>
        <a:xfrm xmlns:a="http://schemas.openxmlformats.org/drawingml/2006/main">
          <a:off x="1114078" y="1642773"/>
          <a:ext cx="2607259" cy="2398624"/>
          <a:chOff x="1219045" y="1382195"/>
          <a:chExt cx="2852948" cy="2018134"/>
        </a:xfrm>
      </cdr:grpSpPr>
      <cdr:grpSp>
        <cdr:nvGrpSpPr>
          <cdr:cNvPr id="5" name="Group 4"/>
          <cdr:cNvGrpSpPr/>
        </cdr:nvGrpSpPr>
        <cdr:grpSpPr>
          <a:xfrm xmlns:a="http://schemas.openxmlformats.org/drawingml/2006/main">
            <a:off x="1219045" y="1382195"/>
            <a:ext cx="2852948" cy="2018134"/>
            <a:chOff x="1219045" y="1382195"/>
            <a:chExt cx="2852948" cy="2018134"/>
          </a:xfrm>
        </cdr:grpSpPr>
        <cdr:sp macro="" textlink="">
          <cdr:nvSpPr>
            <cdr:cNvPr id="2" name="Rectangle 1"/>
            <cdr:cNvSpPr/>
          </cdr:nvSpPr>
          <cdr:spPr>
            <a:xfrm xmlns:a="http://schemas.openxmlformats.org/drawingml/2006/main">
              <a:off x="3114628" y="3238100"/>
              <a:ext cx="957365" cy="162229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FF00"/>
            </a:solidFill>
            <a:ln xmlns:a="http://schemas.openxmlformats.org/drawingml/2006/main">
              <a:solidFill>
                <a:schemeClr val="tx1"/>
              </a:solidFill>
            </a:ln>
            <a:effectLst xmlns:a="http://schemas.openxmlformats.org/drawingml/2006/main"/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3">
              <a:schemeClr val="accent1"/>
            </a:fillRef>
            <a:effectRef xmlns:a="http://schemas.openxmlformats.org/drawingml/2006/main" idx="2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wrap="square" lIns="2" anchor="ctr" anchorCtr="1"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sz="900">
                  <a:solidFill>
                    <a:srgbClr val="000000"/>
                  </a:solidFill>
                  <a:latin typeface="Times New Roman"/>
                  <a:cs typeface="Times New Roman"/>
                </a:rPr>
                <a:t>44N/16E-06E01</a:t>
              </a:r>
            </a:p>
          </cdr:txBody>
        </cdr:sp>
        <cdr:sp macro="" textlink="">
          <cdr:nvSpPr>
            <cdr:cNvPr id="3" name="Rectangle 2"/>
            <cdr:cNvSpPr/>
          </cdr:nvSpPr>
          <cdr:spPr>
            <a:xfrm xmlns:a="http://schemas.openxmlformats.org/drawingml/2006/main">
              <a:off x="1372223" y="1803991"/>
              <a:ext cx="1442431" cy="16223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FF00"/>
            </a:solidFill>
            <a:ln xmlns:a="http://schemas.openxmlformats.org/drawingml/2006/main">
              <a:solidFill>
                <a:schemeClr val="tx1"/>
              </a:solidFill>
            </a:ln>
            <a:effectLst xmlns:a="http://schemas.openxmlformats.org/drawingml/2006/main"/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3">
              <a:schemeClr val="accent1"/>
            </a:fillRef>
            <a:effectRef xmlns:a="http://schemas.openxmlformats.org/drawingml/2006/main" idx="2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wrap="square" lIns="2" anchor="ctr" anchorCtr="1"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sz="900">
                  <a:solidFill>
                    <a:srgbClr val="000000"/>
                  </a:solidFill>
                  <a:latin typeface="Times New Roman"/>
                  <a:cs typeface="Times New Roman"/>
                </a:rPr>
                <a:t>LCGC19 (Cold Brown Well)</a:t>
              </a:r>
            </a:p>
          </cdr:txBody>
        </cdr:sp>
        <cdr:sp macro="" textlink="">
          <cdr:nvSpPr>
            <cdr:cNvPr id="4" name="Rectangle 3"/>
            <cdr:cNvSpPr/>
          </cdr:nvSpPr>
          <cdr:spPr>
            <a:xfrm xmlns:a="http://schemas.openxmlformats.org/drawingml/2006/main">
              <a:off x="1219045" y="1382195"/>
              <a:ext cx="1442430" cy="162229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FF00"/>
            </a:solidFill>
            <a:ln xmlns:a="http://schemas.openxmlformats.org/drawingml/2006/main">
              <a:solidFill>
                <a:schemeClr val="tx1"/>
              </a:solidFill>
            </a:ln>
            <a:effectLst xmlns:a="http://schemas.openxmlformats.org/drawingml/2006/main"/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3">
              <a:schemeClr val="accent1"/>
            </a:fillRef>
            <a:effectRef xmlns:a="http://schemas.openxmlformats.org/drawingml/2006/main" idx="2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wrap="square" lIns="2" anchor="ctr" anchorCtr="1"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sz="900">
                  <a:solidFill>
                    <a:srgbClr val="000000"/>
                  </a:solidFill>
                  <a:latin typeface="Times New Roman"/>
                  <a:cs typeface="Times New Roman"/>
                </a:rPr>
                <a:t>SVF8 (Dom. Supply Hotel)</a:t>
              </a:r>
            </a:p>
          </cdr:txBody>
        </cdr:sp>
      </cdr:grpSp>
      <cdr:sp macro="" textlink="">
        <cdr:nvSpPr>
          <cdr:cNvPr id="6" name="Rectangle 5"/>
          <cdr:cNvSpPr/>
        </cdr:nvSpPr>
        <cdr:spPr>
          <a:xfrm xmlns:a="http://schemas.openxmlformats.org/drawingml/2006/main">
            <a:off x="2218267" y="2887133"/>
            <a:ext cx="855246" cy="142762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  <a:ln xmlns:a="http://schemas.openxmlformats.org/drawingml/2006/main">
            <a:solidFill>
              <a:schemeClr val="tx1"/>
            </a:solidFill>
          </a:ln>
          <a:effectLst xmlns:a="http://schemas.openxmlformats.org/drawingml/2006/main"/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3">
            <a:schemeClr val="accent1"/>
          </a:fillRef>
          <a:effectRef xmlns:a="http://schemas.openxmlformats.org/drawingml/2006/main" idx="2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wrap="square" lIns="2" anchor="ctr" anchorCtr="1"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900">
                <a:solidFill>
                  <a:srgbClr val="000000"/>
                </a:solidFill>
                <a:latin typeface="Times New Roman"/>
                <a:cs typeface="Times New Roman"/>
              </a:rPr>
              <a:t>42N17E-10H01</a:t>
            </a:r>
          </a:p>
        </cdr:txBody>
      </cdr:sp>
    </cdr:grp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63500</xdr:rowOff>
    </xdr:from>
    <xdr:to>
      <xdr:col>11</xdr:col>
      <xdr:colOff>150283</xdr:colOff>
      <xdr:row>36</xdr:row>
      <xdr:rowOff>137426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155656</xdr:colOff>
      <xdr:row>0</xdr:row>
      <xdr:rowOff>0</xdr:rowOff>
    </xdr:from>
    <xdr:to>
      <xdr:col>22</xdr:col>
      <xdr:colOff>337689</xdr:colOff>
      <xdr:row>36</xdr:row>
      <xdr:rowOff>63506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0.14302</cdr:x>
      <cdr:y>0.78823</cdr:y>
    </cdr:from>
    <cdr:to>
      <cdr:x>0.56527</cdr:x>
      <cdr:y>0.90118</cdr:y>
    </cdr:to>
    <cdr:cxnSp macro="">
      <cdr:nvCxnSpPr>
        <cdr:cNvPr id="2" name="Straight Connector 1"/>
        <cdr:cNvCxnSpPr/>
      </cdr:nvCxnSpPr>
      <cdr:spPr>
        <a:xfrm xmlns:a="http://schemas.openxmlformats.org/drawingml/2006/main" flipV="1">
          <a:off x="1066805" y="4254500"/>
          <a:ext cx="3149595" cy="609625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0.10556</cdr:x>
      <cdr:y>0.86118</cdr:y>
    </cdr:from>
    <cdr:to>
      <cdr:x>0.56527</cdr:x>
      <cdr:y>0.86353</cdr:y>
    </cdr:to>
    <cdr:cxnSp macro="">
      <cdr:nvCxnSpPr>
        <cdr:cNvPr id="2" name="Straight Connector 1"/>
        <cdr:cNvCxnSpPr/>
      </cdr:nvCxnSpPr>
      <cdr:spPr>
        <a:xfrm xmlns:a="http://schemas.openxmlformats.org/drawingml/2006/main" flipV="1">
          <a:off x="787386" y="4648200"/>
          <a:ext cx="3429014" cy="12708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0.14642</cdr:x>
      <cdr:y>0.12471</cdr:y>
    </cdr:from>
    <cdr:to>
      <cdr:x>0.1975</cdr:x>
      <cdr:y>0.90118</cdr:y>
    </cdr:to>
    <cdr:cxnSp macro="">
      <cdr:nvCxnSpPr>
        <cdr:cNvPr id="9" name="Straight Connector 8"/>
        <cdr:cNvCxnSpPr/>
      </cdr:nvCxnSpPr>
      <cdr:spPr>
        <a:xfrm xmlns:a="http://schemas.openxmlformats.org/drawingml/2006/main">
          <a:off x="1092166" y="673123"/>
          <a:ext cx="381034" cy="4190977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182034</xdr:colOff>
      <xdr:row>36</xdr:row>
      <xdr:rowOff>137886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0.10045</cdr:x>
      <cdr:y>0.27907</cdr:y>
    </cdr:from>
    <cdr:to>
      <cdr:x>0.50057</cdr:x>
      <cdr:y>0.90656</cdr:y>
    </cdr:to>
    <cdr:cxnSp macro="">
      <cdr:nvCxnSpPr>
        <cdr:cNvPr id="2" name="Straight Connector 1"/>
        <cdr:cNvCxnSpPr/>
      </cdr:nvCxnSpPr>
      <cdr:spPr>
        <a:xfrm xmlns:a="http://schemas.openxmlformats.org/drawingml/2006/main" flipV="1">
          <a:off x="749300" y="1524000"/>
          <a:ext cx="2984500" cy="3426729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0.10897</cdr:x>
      <cdr:y>0.59302</cdr:y>
    </cdr:from>
    <cdr:to>
      <cdr:x>0.17026</cdr:x>
      <cdr:y>0.9</cdr:y>
    </cdr:to>
    <cdr:cxnSp macro="">
      <cdr:nvCxnSpPr>
        <cdr:cNvPr id="7" name="Straight Connector 6"/>
        <cdr:cNvCxnSpPr/>
      </cdr:nvCxnSpPr>
      <cdr:spPr>
        <a:xfrm xmlns:a="http://schemas.openxmlformats.org/drawingml/2006/main" flipV="1">
          <a:off x="812800" y="3238500"/>
          <a:ext cx="457200" cy="1676401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0.50738</cdr:x>
      <cdr:y>0.25581</cdr:y>
    </cdr:from>
    <cdr:to>
      <cdr:x>0.61294</cdr:x>
      <cdr:y>0.30465</cdr:y>
    </cdr:to>
    <cdr:sp macro="" textlink="">
      <cdr:nvSpPr>
        <cdr:cNvPr id="12" name="Rectangle 11"/>
        <cdr:cNvSpPr/>
      </cdr:nvSpPr>
      <cdr:spPr>
        <a:xfrm xmlns:a="http://schemas.openxmlformats.org/drawingml/2006/main">
          <a:off x="3784600" y="1397000"/>
          <a:ext cx="787400" cy="266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wrap="square" lIns="2">
          <a:spAutoFit/>
        </a:bodyPr>
        <a:lstStyle xmlns:a="http://schemas.openxmlformats.org/drawingml/2006/main"/>
        <a:p xmlns:a="http://schemas.openxmlformats.org/drawingml/2006/main">
          <a:r>
            <a:rPr lang="en-US">
              <a:solidFill>
                <a:schemeClr val="tx1"/>
              </a:solidFill>
            </a:rPr>
            <a:t>Seyferth</a:t>
          </a:r>
          <a:r>
            <a:rPr lang="en-US" baseline="0">
              <a:solidFill>
                <a:schemeClr val="tx1"/>
              </a:solidFill>
            </a:rPr>
            <a:t> HS</a:t>
          </a:r>
          <a:endParaRPr lang="en-US">
            <a:solidFill>
              <a:schemeClr val="tx1"/>
            </a:solidFill>
          </a:endParaRPr>
        </a:p>
      </cdr:txBody>
    </cdr:sp>
  </cdr:relSizeAnchor>
  <cdr:relSizeAnchor xmlns:cdr="http://schemas.openxmlformats.org/drawingml/2006/chartDrawing">
    <cdr:from>
      <cdr:x>0.47503</cdr:x>
      <cdr:y>0.32093</cdr:y>
    </cdr:from>
    <cdr:to>
      <cdr:x>0.60783</cdr:x>
      <cdr:y>0.36884</cdr:y>
    </cdr:to>
    <cdr:sp macro="" textlink="">
      <cdr:nvSpPr>
        <cdr:cNvPr id="13" name="Rectangle 12"/>
        <cdr:cNvSpPr/>
      </cdr:nvSpPr>
      <cdr:spPr>
        <a:xfrm xmlns:a="http://schemas.openxmlformats.org/drawingml/2006/main">
          <a:off x="3543300" y="1752600"/>
          <a:ext cx="990600" cy="2616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lIns="2">
          <a:sp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>
              <a:solidFill>
                <a:schemeClr val="tx1"/>
              </a:solidFill>
            </a:rPr>
            <a:t>Leonard's</a:t>
          </a:r>
          <a:r>
            <a:rPr lang="en-US" baseline="0">
              <a:solidFill>
                <a:schemeClr val="tx1"/>
              </a:solidFill>
            </a:rPr>
            <a:t> HS</a:t>
          </a:r>
          <a:endParaRPr lang="en-US">
            <a:solidFill>
              <a:schemeClr val="tx1"/>
            </a:solidFill>
          </a:endParaRPr>
        </a:p>
      </cdr:txBody>
    </cdr:sp>
  </cdr:relSizeAnchor>
  <cdr:relSizeAnchor xmlns:cdr="http://schemas.openxmlformats.org/drawingml/2006/chartDrawing">
    <cdr:from>
      <cdr:x>0.20772</cdr:x>
      <cdr:y>0.43023</cdr:y>
    </cdr:from>
    <cdr:to>
      <cdr:x>0.31328</cdr:x>
      <cdr:y>0.47907</cdr:y>
    </cdr:to>
    <cdr:sp macro="" textlink="">
      <cdr:nvSpPr>
        <cdr:cNvPr id="14" name="Rectangle 13"/>
        <cdr:cNvSpPr/>
      </cdr:nvSpPr>
      <cdr:spPr>
        <a:xfrm xmlns:a="http://schemas.openxmlformats.org/drawingml/2006/main">
          <a:off x="1549400" y="2349500"/>
          <a:ext cx="787400" cy="266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lIns="2">
          <a:sp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>
              <a:solidFill>
                <a:schemeClr val="tx1"/>
              </a:solidFill>
            </a:rPr>
            <a:t>SV Resort</a:t>
          </a:r>
        </a:p>
      </cdr:txBody>
    </cdr:sp>
  </cdr:relSizeAnchor>
  <cdr:relSizeAnchor xmlns:cdr="http://schemas.openxmlformats.org/drawingml/2006/chartDrawing">
    <cdr:from>
      <cdr:x>0.23837</cdr:x>
      <cdr:y>0.50233</cdr:y>
    </cdr:from>
    <cdr:to>
      <cdr:x>0.34393</cdr:x>
      <cdr:y>0.55116</cdr:y>
    </cdr:to>
    <cdr:sp macro="" textlink="">
      <cdr:nvSpPr>
        <cdr:cNvPr id="15" name="Rectangle 14"/>
        <cdr:cNvSpPr/>
      </cdr:nvSpPr>
      <cdr:spPr>
        <a:xfrm xmlns:a="http://schemas.openxmlformats.org/drawingml/2006/main">
          <a:off x="1778000" y="2743200"/>
          <a:ext cx="787400" cy="266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lIns="2">
          <a:sp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>
              <a:solidFill>
                <a:schemeClr val="tx1"/>
              </a:solidFill>
            </a:rPr>
            <a:t>SV Resort</a:t>
          </a:r>
        </a:p>
      </cdr:txBody>
    </cdr:sp>
  </cdr:relSizeAnchor>
  <cdr:relSizeAnchor xmlns:cdr="http://schemas.openxmlformats.org/drawingml/2006/chartDrawing">
    <cdr:from>
      <cdr:x>0.36095</cdr:x>
      <cdr:y>0.5093</cdr:y>
    </cdr:from>
    <cdr:to>
      <cdr:x>0.50397</cdr:x>
      <cdr:y>0.55721</cdr:y>
    </cdr:to>
    <cdr:sp macro="" textlink="">
      <cdr:nvSpPr>
        <cdr:cNvPr id="16" name="Rectangle 15"/>
        <cdr:cNvSpPr/>
      </cdr:nvSpPr>
      <cdr:spPr>
        <a:xfrm xmlns:a="http://schemas.openxmlformats.org/drawingml/2006/main">
          <a:off x="2692400" y="2781300"/>
          <a:ext cx="1066800" cy="2616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lIns="2">
          <a:sp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>
              <a:solidFill>
                <a:schemeClr val="tx1"/>
              </a:solidFill>
            </a:rPr>
            <a:t>LC</a:t>
          </a:r>
          <a:r>
            <a:rPr lang="en-US" baseline="0">
              <a:solidFill>
                <a:schemeClr val="tx1"/>
              </a:solidFill>
            </a:rPr>
            <a:t> Mud Volcano</a:t>
          </a:r>
          <a:endParaRPr lang="en-US">
            <a:solidFill>
              <a:schemeClr val="tx1"/>
            </a:solidFill>
          </a:endParaRP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165100</xdr:colOff>
      <xdr:row>30</xdr:row>
      <xdr:rowOff>63506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152400</xdr:rowOff>
    </xdr:from>
    <xdr:to>
      <xdr:col>11</xdr:col>
      <xdr:colOff>156633</xdr:colOff>
      <xdr:row>69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172357</xdr:colOff>
      <xdr:row>32</xdr:row>
      <xdr:rowOff>0</xdr:rowOff>
    </xdr:from>
    <xdr:to>
      <xdr:col>22</xdr:col>
      <xdr:colOff>354390</xdr:colOff>
      <xdr:row>69</xdr:row>
      <xdr:rowOff>120651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70</xdr:row>
      <xdr:rowOff>76200</xdr:rowOff>
    </xdr:from>
    <xdr:to>
      <xdr:col>11</xdr:col>
      <xdr:colOff>156633</xdr:colOff>
      <xdr:row>108</xdr:row>
      <xdr:rowOff>139700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152400</xdr:colOff>
      <xdr:row>70</xdr:row>
      <xdr:rowOff>38100</xdr:rowOff>
    </xdr:from>
    <xdr:to>
      <xdr:col>22</xdr:col>
      <xdr:colOff>334433</xdr:colOff>
      <xdr:row>108</xdr:row>
      <xdr:rowOff>25400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23</xdr:col>
      <xdr:colOff>455386</xdr:colOff>
      <xdr:row>70</xdr:row>
      <xdr:rowOff>0</xdr:rowOff>
    </xdr:from>
    <xdr:to>
      <xdr:col>35</xdr:col>
      <xdr:colOff>29633</xdr:colOff>
      <xdr:row>107</xdr:row>
      <xdr:rowOff>146051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0.10897</cdr:x>
      <cdr:y>0.61239</cdr:y>
    </cdr:from>
    <cdr:to>
      <cdr:x>0.49035</cdr:x>
      <cdr:y>0.8211</cdr:y>
    </cdr:to>
    <cdr:grpSp>
      <cdr:nvGrpSpPr>
        <cdr:cNvPr id="12" name="Group 11"/>
        <cdr:cNvGrpSpPr/>
      </cdr:nvGrpSpPr>
      <cdr:grpSpPr>
        <a:xfrm xmlns:a="http://schemas.openxmlformats.org/drawingml/2006/main">
          <a:off x="750545" y="3814792"/>
          <a:ext cx="2626806" cy="1300128"/>
          <a:chOff x="812800" y="3390900"/>
          <a:chExt cx="2844800" cy="1155700"/>
        </a:xfrm>
      </cdr:grpSpPr>
      <cdr:sp macro="" textlink="">
        <cdr:nvSpPr>
          <cdr:cNvPr id="4" name="Rectangle 3"/>
          <cdr:cNvSpPr/>
        </cdr:nvSpPr>
        <cdr:spPr>
          <a:xfrm xmlns:a="http://schemas.openxmlformats.org/drawingml/2006/main">
            <a:off x="812800" y="3441700"/>
            <a:ext cx="1016000" cy="261610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  <a:ln xmlns:a="http://schemas.openxmlformats.org/drawingml/2006/main">
            <a:noFill/>
          </a:ln>
          <a:effectLst xmlns:a="http://schemas.openxmlformats.org/drawingml/2006/main"/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3">
            <a:schemeClr val="accent1"/>
          </a:fillRef>
          <a:effectRef xmlns:a="http://schemas.openxmlformats.org/drawingml/2006/main" idx="2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wrap="square" lIns="2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/>
              <a:t>a</a:t>
            </a:r>
            <a:r>
              <a:rPr lang="en-US">
                <a:solidFill>
                  <a:schemeClr val="tx1"/>
                </a:solidFill>
              </a:rPr>
              <a:t>Costa,</a:t>
            </a:r>
            <a:r>
              <a:rPr lang="en-US" baseline="0">
                <a:solidFill>
                  <a:schemeClr val="tx1"/>
                </a:solidFill>
              </a:rPr>
              <a:t> 2008 #1</a:t>
            </a:r>
            <a:endParaRPr lang="en-US"/>
          </a:p>
        </cdr:txBody>
      </cdr:sp>
      <cdr:sp macro="" textlink="">
        <cdr:nvSpPr>
          <cdr:cNvPr id="5" name="Rectangle 4"/>
          <cdr:cNvSpPr/>
        </cdr:nvSpPr>
        <cdr:spPr>
          <a:xfrm xmlns:a="http://schemas.openxmlformats.org/drawingml/2006/main">
            <a:off x="2641600" y="3390900"/>
            <a:ext cx="1016000" cy="261610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  <a:ln xmlns:a="http://schemas.openxmlformats.org/drawingml/2006/main">
            <a:noFill/>
          </a:ln>
          <a:effectLst xmlns:a="http://schemas.openxmlformats.org/drawingml/2006/main"/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3">
            <a:schemeClr val="accent1"/>
          </a:fillRef>
          <a:effectRef xmlns:a="http://schemas.openxmlformats.org/drawingml/2006/main" idx="2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wrap="square" lIns="2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/>
              <a:t>a</a:t>
            </a:r>
            <a:r>
              <a:rPr lang="en-US">
                <a:solidFill>
                  <a:schemeClr val="tx1"/>
                </a:solidFill>
              </a:rPr>
              <a:t>Costa,</a:t>
            </a:r>
            <a:r>
              <a:rPr lang="en-US" baseline="0">
                <a:solidFill>
                  <a:schemeClr val="tx1"/>
                </a:solidFill>
              </a:rPr>
              <a:t> 2008 #2</a:t>
            </a:r>
            <a:endParaRPr lang="en-US"/>
          </a:p>
        </cdr:txBody>
      </cdr:sp>
      <cdr:cxnSp macro="">
        <cdr:nvCxnSpPr>
          <cdr:cNvPr id="6" name="Straight Arrow Connector 5"/>
          <cdr:cNvCxnSpPr/>
        </cdr:nvCxnSpPr>
        <cdr:spPr>
          <a:xfrm xmlns:a="http://schemas.openxmlformats.org/drawingml/2006/main" flipH="1">
            <a:off x="1130300" y="3695700"/>
            <a:ext cx="139700" cy="850900"/>
          </a:xfrm>
          <a:prstGeom xmlns:a="http://schemas.openxmlformats.org/drawingml/2006/main" prst="straightConnector1">
            <a:avLst/>
          </a:prstGeom>
          <a:ln xmlns:a="http://schemas.openxmlformats.org/drawingml/2006/main">
            <a:solidFill>
              <a:schemeClr val="tx1"/>
            </a:solidFill>
            <a:tailEnd type="arrow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1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7" name="Straight Arrow Connector 6"/>
          <cdr:cNvCxnSpPr/>
        </cdr:nvCxnSpPr>
        <cdr:spPr>
          <a:xfrm xmlns:a="http://schemas.openxmlformats.org/drawingml/2006/main" flipH="1">
            <a:off x="2324100" y="3530600"/>
            <a:ext cx="292100" cy="0"/>
          </a:xfrm>
          <a:prstGeom xmlns:a="http://schemas.openxmlformats.org/drawingml/2006/main" prst="straightConnector1">
            <a:avLst/>
          </a:prstGeom>
          <a:ln xmlns:a="http://schemas.openxmlformats.org/drawingml/2006/main">
            <a:solidFill>
              <a:schemeClr val="tx1"/>
            </a:solidFill>
            <a:tailEnd type="arrow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1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0.10556</cdr:x>
      <cdr:y>0.35616</cdr:y>
    </cdr:from>
    <cdr:to>
      <cdr:x>0.13791</cdr:x>
      <cdr:y>0.89863</cdr:y>
    </cdr:to>
    <cdr:cxnSp macro="">
      <cdr:nvCxnSpPr>
        <cdr:cNvPr id="9" name="Straight Connector 8"/>
        <cdr:cNvCxnSpPr/>
      </cdr:nvCxnSpPr>
      <cdr:spPr>
        <a:xfrm xmlns:a="http://schemas.openxmlformats.org/drawingml/2006/main" flipV="1">
          <a:off x="787400" y="1651001"/>
          <a:ext cx="241300" cy="2514599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0.13791</cdr:x>
      <cdr:y>0.3589</cdr:y>
    </cdr:from>
    <cdr:to>
      <cdr:x>0.13961</cdr:x>
      <cdr:y>0.86301</cdr:y>
    </cdr:to>
    <cdr:cxnSp macro="">
      <cdr:nvCxnSpPr>
        <cdr:cNvPr id="31" name="Straight Connector 30"/>
        <cdr:cNvCxnSpPr/>
      </cdr:nvCxnSpPr>
      <cdr:spPr>
        <a:xfrm xmlns:a="http://schemas.openxmlformats.org/drawingml/2006/main" flipV="1">
          <a:off x="1028700" y="1663700"/>
          <a:ext cx="12700" cy="233680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0.12089</cdr:x>
      <cdr:y>0.59132</cdr:y>
    </cdr:from>
    <cdr:to>
      <cdr:x>0.37287</cdr:x>
      <cdr:y>0.81735</cdr:y>
    </cdr:to>
    <cdr:grpSp>
      <cdr:nvGrpSpPr>
        <cdr:cNvPr id="9" name="Group 8"/>
        <cdr:cNvGrpSpPr/>
      </cdr:nvGrpSpPr>
      <cdr:grpSpPr>
        <a:xfrm xmlns:a="http://schemas.openxmlformats.org/drawingml/2006/main">
          <a:off x="832865" y="3698559"/>
          <a:ext cx="1736003" cy="1413762"/>
          <a:chOff x="901700" y="3289300"/>
          <a:chExt cx="1879600" cy="1257300"/>
        </a:xfrm>
      </cdr:grpSpPr>
      <cdr:sp macro="" textlink="">
        <cdr:nvSpPr>
          <cdr:cNvPr id="2" name="Rectangle 1"/>
          <cdr:cNvSpPr/>
        </cdr:nvSpPr>
        <cdr:spPr>
          <a:xfrm xmlns:a="http://schemas.openxmlformats.org/drawingml/2006/main">
            <a:off x="901700" y="3911600"/>
            <a:ext cx="1016000" cy="261610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  <a:ln xmlns:a="http://schemas.openxmlformats.org/drawingml/2006/main">
            <a:noFill/>
          </a:ln>
          <a:effectLst xmlns:a="http://schemas.openxmlformats.org/drawingml/2006/main"/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3">
            <a:schemeClr val="accent1"/>
          </a:fillRef>
          <a:effectRef xmlns:a="http://schemas.openxmlformats.org/drawingml/2006/main" idx="2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Overflow="clip" wrap="square" lIns="2">
            <a:spAutoFit/>
          </a:bodyPr>
          <a:lstStyle xmlns:a="http://schemas.openxmlformats.org/drawingml/2006/main"/>
          <a:p xmlns:a="http://schemas.openxmlformats.org/drawingml/2006/main">
            <a:r>
              <a:rPr lang="en-US"/>
              <a:t>a</a:t>
            </a:r>
            <a:r>
              <a:rPr lang="en-US">
                <a:solidFill>
                  <a:schemeClr val="tx1"/>
                </a:solidFill>
              </a:rPr>
              <a:t>Costa,</a:t>
            </a:r>
            <a:r>
              <a:rPr lang="en-US" baseline="0">
                <a:solidFill>
                  <a:schemeClr val="tx1"/>
                </a:solidFill>
              </a:rPr>
              <a:t> 2008 #1</a:t>
            </a:r>
            <a:endParaRPr lang="en-US"/>
          </a:p>
        </cdr:txBody>
      </cdr:sp>
      <cdr:sp macro="" textlink="">
        <cdr:nvSpPr>
          <cdr:cNvPr id="6" name="Rectangle 5"/>
          <cdr:cNvSpPr/>
        </cdr:nvSpPr>
        <cdr:spPr>
          <a:xfrm xmlns:a="http://schemas.openxmlformats.org/drawingml/2006/main">
            <a:off x="1765300" y="3289300"/>
            <a:ext cx="1016000" cy="261610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  <a:ln xmlns:a="http://schemas.openxmlformats.org/drawingml/2006/main">
            <a:noFill/>
          </a:ln>
          <a:effectLst xmlns:a="http://schemas.openxmlformats.org/drawingml/2006/main"/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3">
            <a:schemeClr val="accent1"/>
          </a:fillRef>
          <a:effectRef xmlns:a="http://schemas.openxmlformats.org/drawingml/2006/main" idx="2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wrap="square" lIns="2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/>
              <a:t>a</a:t>
            </a:r>
            <a:r>
              <a:rPr lang="en-US">
                <a:solidFill>
                  <a:schemeClr val="tx1"/>
                </a:solidFill>
              </a:rPr>
              <a:t>Costa,</a:t>
            </a:r>
            <a:r>
              <a:rPr lang="en-US" baseline="0">
                <a:solidFill>
                  <a:schemeClr val="tx1"/>
                </a:solidFill>
              </a:rPr>
              <a:t> 2008 #2</a:t>
            </a:r>
            <a:endParaRPr lang="en-US"/>
          </a:p>
        </cdr:txBody>
      </cdr:sp>
      <cdr:cxnSp macro="">
        <cdr:nvCxnSpPr>
          <cdr:cNvPr id="4" name="Straight Arrow Connector 3"/>
          <cdr:cNvCxnSpPr/>
        </cdr:nvCxnSpPr>
        <cdr:spPr>
          <a:xfrm xmlns:a="http://schemas.openxmlformats.org/drawingml/2006/main">
            <a:off x="1409700" y="4191000"/>
            <a:ext cx="38100" cy="355600"/>
          </a:xfrm>
          <a:prstGeom xmlns:a="http://schemas.openxmlformats.org/drawingml/2006/main" prst="straightConnector1">
            <a:avLst/>
          </a:prstGeom>
          <a:ln xmlns:a="http://schemas.openxmlformats.org/drawingml/2006/main">
            <a:solidFill>
              <a:schemeClr val="tx1"/>
            </a:solidFill>
            <a:tailEnd type="arrow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1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8" name="Straight Arrow Connector 7"/>
          <cdr:cNvCxnSpPr/>
        </cdr:nvCxnSpPr>
        <cdr:spPr>
          <a:xfrm xmlns:a="http://schemas.openxmlformats.org/drawingml/2006/main" flipH="1">
            <a:off x="2120900" y="3556000"/>
            <a:ext cx="127000" cy="660400"/>
          </a:xfrm>
          <a:prstGeom xmlns:a="http://schemas.openxmlformats.org/drawingml/2006/main" prst="straightConnector1">
            <a:avLst/>
          </a:prstGeom>
          <a:ln xmlns:a="http://schemas.openxmlformats.org/drawingml/2006/main">
            <a:solidFill>
              <a:schemeClr val="tx1"/>
            </a:solidFill>
            <a:tailEnd type="arrow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1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182033</xdr:colOff>
      <xdr:row>38</xdr:row>
      <xdr:rowOff>63500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139700</xdr:colOff>
      <xdr:row>0</xdr:row>
      <xdr:rowOff>12700</xdr:rowOff>
    </xdr:from>
    <xdr:to>
      <xdr:col>22</xdr:col>
      <xdr:colOff>309033</xdr:colOff>
      <xdr:row>38</xdr:row>
      <xdr:rowOff>88900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554566</xdr:colOff>
      <xdr:row>29</xdr:row>
      <xdr:rowOff>19048</xdr:rowOff>
    </xdr:from>
    <xdr:to>
      <xdr:col>23</xdr:col>
      <xdr:colOff>349250</xdr:colOff>
      <xdr:row>58</xdr:row>
      <xdr:rowOff>55037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554566</xdr:colOff>
      <xdr:row>0</xdr:row>
      <xdr:rowOff>63500</xdr:rowOff>
    </xdr:from>
    <xdr:to>
      <xdr:col>23</xdr:col>
      <xdr:colOff>355600</xdr:colOff>
      <xdr:row>29</xdr:row>
      <xdr:rowOff>99489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33867</xdr:colOff>
      <xdr:row>29</xdr:row>
      <xdr:rowOff>40217</xdr:rowOff>
    </xdr:from>
    <xdr:to>
      <xdr:col>34</xdr:col>
      <xdr:colOff>211667</xdr:colOff>
      <xdr:row>58</xdr:row>
      <xdr:rowOff>71972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42333</xdr:colOff>
      <xdr:row>0</xdr:row>
      <xdr:rowOff>0</xdr:rowOff>
    </xdr:from>
    <xdr:to>
      <xdr:col>34</xdr:col>
      <xdr:colOff>220133</xdr:colOff>
      <xdr:row>29</xdr:row>
      <xdr:rowOff>31756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38100</xdr:colOff>
      <xdr:row>0</xdr:row>
      <xdr:rowOff>88900</xdr:rowOff>
    </xdr:from>
    <xdr:to>
      <xdr:col>11</xdr:col>
      <xdr:colOff>512233</xdr:colOff>
      <xdr:row>29</xdr:row>
      <xdr:rowOff>120656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30</xdr:row>
      <xdr:rowOff>63500</xdr:rowOff>
    </xdr:from>
    <xdr:to>
      <xdr:col>11</xdr:col>
      <xdr:colOff>474133</xdr:colOff>
      <xdr:row>59</xdr:row>
      <xdr:rowOff>95256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33867</xdr:colOff>
      <xdr:row>0</xdr:row>
      <xdr:rowOff>0</xdr:rowOff>
    </xdr:from>
    <xdr:to>
      <xdr:col>14</xdr:col>
      <xdr:colOff>178647</xdr:colOff>
      <xdr:row>29</xdr:row>
      <xdr:rowOff>14823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67734</xdr:rowOff>
    </xdr:from>
    <xdr:to>
      <xdr:col>14</xdr:col>
      <xdr:colOff>135468</xdr:colOff>
      <xdr:row>59</xdr:row>
      <xdr:rowOff>107956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0</xdr:row>
      <xdr:rowOff>67733</xdr:rowOff>
    </xdr:from>
    <xdr:to>
      <xdr:col>28</xdr:col>
      <xdr:colOff>503768</xdr:colOff>
      <xdr:row>29</xdr:row>
      <xdr:rowOff>103722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0</xdr:colOff>
      <xdr:row>31</xdr:row>
      <xdr:rowOff>65616</xdr:rowOff>
    </xdr:from>
    <xdr:to>
      <xdr:col>28</xdr:col>
      <xdr:colOff>512232</xdr:colOff>
      <xdr:row>60</xdr:row>
      <xdr:rowOff>105838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385234</xdr:colOff>
      <xdr:row>0</xdr:row>
      <xdr:rowOff>12700</xdr:rowOff>
    </xdr:from>
    <xdr:to>
      <xdr:col>11</xdr:col>
      <xdr:colOff>563034</xdr:colOff>
      <xdr:row>29</xdr:row>
      <xdr:rowOff>48689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537634</xdr:colOff>
      <xdr:row>0</xdr:row>
      <xdr:rowOff>12700</xdr:rowOff>
    </xdr:from>
    <xdr:to>
      <xdr:col>23</xdr:col>
      <xdr:colOff>105834</xdr:colOff>
      <xdr:row>29</xdr:row>
      <xdr:rowOff>48689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0.10556</cdr:x>
      <cdr:y>0.8</cdr:y>
    </cdr:from>
    <cdr:to>
      <cdr:x>0.53803</cdr:x>
      <cdr:y>0.9</cdr:y>
    </cdr:to>
    <cdr:cxnSp macro="">
      <cdr:nvCxnSpPr>
        <cdr:cNvPr id="13" name="Straight Connector 12"/>
        <cdr:cNvCxnSpPr/>
      </cdr:nvCxnSpPr>
      <cdr:spPr>
        <a:xfrm xmlns:a="http://schemas.openxmlformats.org/drawingml/2006/main" flipH="1">
          <a:off x="787400" y="4572000"/>
          <a:ext cx="3225801" cy="57150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169333</xdr:colOff>
      <xdr:row>37</xdr:row>
      <xdr:rowOff>17236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152400</xdr:colOff>
      <xdr:row>0</xdr:row>
      <xdr:rowOff>25400</xdr:rowOff>
    </xdr:from>
    <xdr:to>
      <xdr:col>22</xdr:col>
      <xdr:colOff>302683</xdr:colOff>
      <xdr:row>37</xdr:row>
      <xdr:rowOff>17236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0.10386</cdr:x>
      <cdr:y>0.50116</cdr:y>
    </cdr:from>
    <cdr:to>
      <cdr:x>0.37117</cdr:x>
      <cdr:y>0.90588</cdr:y>
    </cdr:to>
    <cdr:cxnSp macro="">
      <cdr:nvCxnSpPr>
        <cdr:cNvPr id="4" name="Straight Connector 3"/>
        <cdr:cNvCxnSpPr/>
      </cdr:nvCxnSpPr>
      <cdr:spPr>
        <a:xfrm xmlns:a="http://schemas.openxmlformats.org/drawingml/2006/main" flipV="1">
          <a:off x="774706" y="2743200"/>
          <a:ext cx="1993894" cy="2215316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0.10386</cdr:x>
      <cdr:y>0.70823</cdr:y>
    </cdr:from>
    <cdr:to>
      <cdr:x>0.33541</cdr:x>
      <cdr:y>0.91059</cdr:y>
    </cdr:to>
    <cdr:cxnSp macro="">
      <cdr:nvCxnSpPr>
        <cdr:cNvPr id="7" name="Straight Connector 6"/>
        <cdr:cNvCxnSpPr/>
      </cdr:nvCxnSpPr>
      <cdr:spPr>
        <a:xfrm xmlns:a="http://schemas.openxmlformats.org/drawingml/2006/main" flipV="1">
          <a:off x="774700" y="3822700"/>
          <a:ext cx="1727200" cy="109220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182033</xdr:colOff>
      <xdr:row>36</xdr:row>
      <xdr:rowOff>63506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152400</xdr:colOff>
      <xdr:row>0</xdr:row>
      <xdr:rowOff>12700</xdr:rowOff>
    </xdr:from>
    <xdr:to>
      <xdr:col>22</xdr:col>
      <xdr:colOff>334433</xdr:colOff>
      <xdr:row>36</xdr:row>
      <xdr:rowOff>76206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37</xdr:row>
      <xdr:rowOff>0</xdr:rowOff>
    </xdr:from>
    <xdr:to>
      <xdr:col>11</xdr:col>
      <xdr:colOff>182033</xdr:colOff>
      <xdr:row>73</xdr:row>
      <xdr:rowOff>144236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546100</xdr:colOff>
      <xdr:row>0</xdr:row>
      <xdr:rowOff>0</xdr:rowOff>
    </xdr:from>
    <xdr:to>
      <xdr:col>34</xdr:col>
      <xdr:colOff>118533</xdr:colOff>
      <xdr:row>47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74</xdr:row>
      <xdr:rowOff>0</xdr:rowOff>
    </xdr:from>
    <xdr:to>
      <xdr:col>11</xdr:col>
      <xdr:colOff>182033</xdr:colOff>
      <xdr:row>108</xdr:row>
      <xdr:rowOff>6356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0</xdr:colOff>
      <xdr:row>52</xdr:row>
      <xdr:rowOff>0</xdr:rowOff>
    </xdr:from>
    <xdr:to>
      <xdr:col>25</xdr:col>
      <xdr:colOff>162983</xdr:colOff>
      <xdr:row>86</xdr:row>
      <xdr:rowOff>12706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</xdr:col>
      <xdr:colOff>153865</xdr:colOff>
      <xdr:row>52</xdr:row>
      <xdr:rowOff>19376</xdr:rowOff>
    </xdr:from>
    <xdr:to>
      <xdr:col>36</xdr:col>
      <xdr:colOff>299915</xdr:colOff>
      <xdr:row>86</xdr:row>
      <xdr:rowOff>36152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0.10503</cdr:x>
      <cdr:y>0.65647</cdr:y>
    </cdr:from>
    <cdr:to>
      <cdr:x>0.17877</cdr:x>
      <cdr:y>0.9008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783433" y="3543300"/>
          <a:ext cx="550067" cy="1318774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0.10386</cdr:x>
      <cdr:y>0.14824</cdr:y>
    </cdr:from>
    <cdr:to>
      <cdr:x>0.64359</cdr:x>
      <cdr:y>0.73647</cdr:y>
    </cdr:to>
    <cdr:cxnSp macro="">
      <cdr:nvCxnSpPr>
        <cdr:cNvPr id="6" name="Straight Connector 5"/>
        <cdr:cNvCxnSpPr/>
      </cdr:nvCxnSpPr>
      <cdr:spPr>
        <a:xfrm xmlns:a="http://schemas.openxmlformats.org/drawingml/2006/main" flipH="1">
          <a:off x="774700" y="800100"/>
          <a:ext cx="4025900" cy="317500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0.10503</cdr:x>
      <cdr:y>0.41882</cdr:y>
    </cdr:from>
    <cdr:to>
      <cdr:x>0.30647</cdr:x>
      <cdr:y>0.9008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783433" y="2260600"/>
          <a:ext cx="1502567" cy="2601473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0.10897</cdr:x>
      <cdr:y>0.15529</cdr:y>
    </cdr:from>
    <cdr:to>
      <cdr:x>0.6538</cdr:x>
      <cdr:y>0.56235</cdr:y>
    </cdr:to>
    <cdr:cxnSp macro="">
      <cdr:nvCxnSpPr>
        <cdr:cNvPr id="6" name="Straight Connector 5"/>
        <cdr:cNvCxnSpPr/>
      </cdr:nvCxnSpPr>
      <cdr:spPr>
        <a:xfrm xmlns:a="http://schemas.openxmlformats.org/drawingml/2006/main" flipH="1">
          <a:off x="812800" y="838200"/>
          <a:ext cx="4064001" cy="219710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0.09535</cdr:x>
      <cdr:y>0.40698</cdr:y>
    </cdr:from>
    <cdr:to>
      <cdr:x>0.33371</cdr:x>
      <cdr:y>0.91628</cdr:y>
    </cdr:to>
    <cdr:cxnSp macro="">
      <cdr:nvCxnSpPr>
        <cdr:cNvPr id="2" name="Straight Connector 1"/>
        <cdr:cNvCxnSpPr/>
      </cdr:nvCxnSpPr>
      <cdr:spPr>
        <a:xfrm xmlns:a="http://schemas.openxmlformats.org/drawingml/2006/main" flipV="1">
          <a:off x="711200" y="2222500"/>
          <a:ext cx="1778000" cy="278130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0.10216</cdr:x>
      <cdr:y>0.72791</cdr:y>
    </cdr:from>
    <cdr:to>
      <cdr:x>0.23837</cdr:x>
      <cdr:y>0.90137</cdr:y>
    </cdr:to>
    <cdr:cxnSp macro="">
      <cdr:nvCxnSpPr>
        <cdr:cNvPr id="5" name="Straight Connector 4"/>
        <cdr:cNvCxnSpPr/>
      </cdr:nvCxnSpPr>
      <cdr:spPr>
        <a:xfrm xmlns:a="http://schemas.openxmlformats.org/drawingml/2006/main" flipV="1">
          <a:off x="762025" y="3975100"/>
          <a:ext cx="1015975" cy="947284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0.10386</cdr:x>
      <cdr:y>0.15814</cdr:y>
    </cdr:from>
    <cdr:to>
      <cdr:x>0.71169</cdr:x>
      <cdr:y>0.56279</cdr:y>
    </cdr:to>
    <cdr:cxnSp macro="">
      <cdr:nvCxnSpPr>
        <cdr:cNvPr id="7" name="Straight Connector 6"/>
        <cdr:cNvCxnSpPr/>
      </cdr:nvCxnSpPr>
      <cdr:spPr>
        <a:xfrm xmlns:a="http://schemas.openxmlformats.org/drawingml/2006/main" flipV="1">
          <a:off x="774700" y="863600"/>
          <a:ext cx="4533900" cy="220980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0"/>
  <sheetViews>
    <sheetView tabSelected="1" workbookViewId="0"/>
  </sheetViews>
  <sheetFormatPr defaultRowHeight="12.5"/>
  <cols>
    <col min="1" max="1" width="96.08984375" customWidth="1"/>
  </cols>
  <sheetData>
    <row r="1" spans="1:2" ht="13">
      <c r="A1" s="261" t="s">
        <v>493</v>
      </c>
      <c r="B1" s="260"/>
    </row>
    <row r="2" spans="1:2" ht="13">
      <c r="A2" s="261" t="s">
        <v>482</v>
      </c>
    </row>
    <row r="4" spans="1:2">
      <c r="A4" s="259" t="s">
        <v>470</v>
      </c>
    </row>
    <row r="6" spans="1:2" ht="37.5">
      <c r="A6" s="258" t="s">
        <v>468</v>
      </c>
    </row>
    <row r="7" spans="1:2">
      <c r="A7" s="257"/>
    </row>
    <row r="8" spans="1:2" ht="50">
      <c r="A8" s="258" t="s">
        <v>469</v>
      </c>
    </row>
    <row r="10" spans="1:2">
      <c r="A10" s="259" t="s">
        <v>471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zoomScale="50" zoomScaleNormal="50" workbookViewId="0"/>
  </sheetViews>
  <sheetFormatPr defaultRowHeight="12.5"/>
  <sheetData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zoomScale="50" zoomScaleNormal="50" workbookViewId="0"/>
  </sheetViews>
  <sheetFormatPr defaultRowHeight="12.5"/>
  <sheetData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zoomScale="53" zoomScaleNormal="53" workbookViewId="0"/>
  </sheetViews>
  <sheetFormatPr defaultRowHeight="12.5"/>
  <sheetData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topLeftCell="B1" zoomScale="56" zoomScaleNormal="56" workbookViewId="0"/>
  </sheetViews>
  <sheetFormatPr defaultRowHeight="12.5"/>
  <sheetData/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zoomScale="50" zoomScaleNormal="50" workbookViewId="0"/>
  </sheetViews>
  <sheetFormatPr defaultRowHeight="12.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89"/>
  <sheetViews>
    <sheetView workbookViewId="0"/>
  </sheetViews>
  <sheetFormatPr defaultRowHeight="12.5"/>
  <cols>
    <col min="1" max="1" width="78.1796875" customWidth="1"/>
  </cols>
  <sheetData>
    <row r="1" spans="1:1" ht="37.5">
      <c r="A1" s="258" t="s">
        <v>465</v>
      </c>
    </row>
    <row r="2" spans="1:1">
      <c r="A2" s="258"/>
    </row>
    <row r="3" spans="1:1" ht="25">
      <c r="A3" s="258" t="s">
        <v>464</v>
      </c>
    </row>
    <row r="4" spans="1:1" ht="37.5">
      <c r="A4" s="258" t="s">
        <v>483</v>
      </c>
    </row>
    <row r="5" spans="1:1">
      <c r="A5" s="258"/>
    </row>
    <row r="6" spans="1:1" ht="25">
      <c r="A6" s="258" t="s">
        <v>473</v>
      </c>
    </row>
    <row r="7" spans="1:1">
      <c r="A7" s="258"/>
    </row>
    <row r="8" spans="1:1" ht="37.5">
      <c r="A8" s="258" t="s">
        <v>472</v>
      </c>
    </row>
    <row r="9" spans="1:1">
      <c r="A9" s="258"/>
    </row>
    <row r="10" spans="1:1" ht="25">
      <c r="A10" s="258" t="s">
        <v>461</v>
      </c>
    </row>
    <row r="11" spans="1:1">
      <c r="A11" s="257"/>
    </row>
    <row r="12" spans="1:1" ht="25">
      <c r="A12" s="258" t="s">
        <v>466</v>
      </c>
    </row>
    <row r="13" spans="1:1">
      <c r="A13" s="258"/>
    </row>
    <row r="14" spans="1:1" ht="25">
      <c r="A14" s="258" t="s">
        <v>476</v>
      </c>
    </row>
    <row r="15" spans="1:1">
      <c r="A15" s="258"/>
    </row>
    <row r="16" spans="1:1" ht="37.5">
      <c r="A16" s="258" t="s">
        <v>479</v>
      </c>
    </row>
    <row r="17" spans="1:1">
      <c r="A17" s="258"/>
    </row>
    <row r="18" spans="1:1" ht="25">
      <c r="A18" s="258" t="s">
        <v>477</v>
      </c>
    </row>
    <row r="19" spans="1:1">
      <c r="A19" s="257"/>
    </row>
    <row r="20" spans="1:1" ht="50">
      <c r="A20" s="258" t="s">
        <v>480</v>
      </c>
    </row>
    <row r="21" spans="1:1" ht="37.5">
      <c r="A21" s="258" t="s">
        <v>481</v>
      </c>
    </row>
    <row r="22" spans="1:1">
      <c r="A22" s="258"/>
    </row>
    <row r="23" spans="1:1" ht="25">
      <c r="A23" s="258" t="s">
        <v>462</v>
      </c>
    </row>
    <row r="24" spans="1:1">
      <c r="A24" s="258"/>
    </row>
    <row r="25" spans="1:1" ht="37.5">
      <c r="A25" s="258" t="s">
        <v>463</v>
      </c>
    </row>
    <row r="26" spans="1:1">
      <c r="A26" s="258" t="s">
        <v>467</v>
      </c>
    </row>
    <row r="27" spans="1:1">
      <c r="A27" s="257"/>
    </row>
    <row r="28" spans="1:1">
      <c r="A28" s="257"/>
    </row>
    <row r="29" spans="1:1">
      <c r="A29" s="257"/>
    </row>
    <row r="30" spans="1:1">
      <c r="A30" s="257"/>
    </row>
    <row r="31" spans="1:1">
      <c r="A31" s="257"/>
    </row>
    <row r="32" spans="1:1">
      <c r="A32" s="257"/>
    </row>
    <row r="33" spans="1:1">
      <c r="A33" s="257"/>
    </row>
    <row r="34" spans="1:1">
      <c r="A34" s="257"/>
    </row>
    <row r="35" spans="1:1">
      <c r="A35" s="257"/>
    </row>
    <row r="36" spans="1:1">
      <c r="A36" s="257"/>
    </row>
    <row r="37" spans="1:1">
      <c r="A37" s="257"/>
    </row>
    <row r="38" spans="1:1">
      <c r="A38" s="257"/>
    </row>
    <row r="39" spans="1:1">
      <c r="A39" s="257"/>
    </row>
    <row r="40" spans="1:1">
      <c r="A40" s="257"/>
    </row>
    <row r="41" spans="1:1">
      <c r="A41" s="257"/>
    </row>
    <row r="42" spans="1:1">
      <c r="A42" s="257"/>
    </row>
    <row r="43" spans="1:1">
      <c r="A43" s="257"/>
    </row>
    <row r="44" spans="1:1">
      <c r="A44" s="257"/>
    </row>
    <row r="45" spans="1:1">
      <c r="A45" s="257"/>
    </row>
    <row r="46" spans="1:1">
      <c r="A46" s="257"/>
    </row>
    <row r="47" spans="1:1">
      <c r="A47" s="257"/>
    </row>
    <row r="48" spans="1:1">
      <c r="A48" s="257"/>
    </row>
    <row r="49" spans="1:1">
      <c r="A49" s="257"/>
    </row>
    <row r="50" spans="1:1">
      <c r="A50" s="257"/>
    </row>
    <row r="51" spans="1:1">
      <c r="A51" s="257"/>
    </row>
    <row r="52" spans="1:1">
      <c r="A52" s="257"/>
    </row>
    <row r="53" spans="1:1">
      <c r="A53" s="257"/>
    </row>
    <row r="54" spans="1:1">
      <c r="A54" s="257"/>
    </row>
    <row r="55" spans="1:1">
      <c r="A55" s="257"/>
    </row>
    <row r="56" spans="1:1">
      <c r="A56" s="257"/>
    </row>
    <row r="57" spans="1:1">
      <c r="A57" s="257"/>
    </row>
    <row r="58" spans="1:1">
      <c r="A58" s="257"/>
    </row>
    <row r="59" spans="1:1">
      <c r="A59" s="257"/>
    </row>
    <row r="60" spans="1:1">
      <c r="A60" s="257"/>
    </row>
    <row r="61" spans="1:1">
      <c r="A61" s="257"/>
    </row>
    <row r="62" spans="1:1">
      <c r="A62" s="257"/>
    </row>
    <row r="63" spans="1:1">
      <c r="A63" s="257"/>
    </row>
    <row r="64" spans="1:1">
      <c r="A64" s="257"/>
    </row>
    <row r="65" spans="1:1">
      <c r="A65" s="257"/>
    </row>
    <row r="66" spans="1:1">
      <c r="A66" s="257"/>
    </row>
    <row r="67" spans="1:1">
      <c r="A67" s="257"/>
    </row>
    <row r="68" spans="1:1">
      <c r="A68" s="257"/>
    </row>
    <row r="69" spans="1:1">
      <c r="A69" s="257"/>
    </row>
    <row r="70" spans="1:1">
      <c r="A70" s="257"/>
    </row>
    <row r="71" spans="1:1">
      <c r="A71" s="257"/>
    </row>
    <row r="72" spans="1:1">
      <c r="A72" s="257"/>
    </row>
    <row r="73" spans="1:1">
      <c r="A73" s="257"/>
    </row>
    <row r="74" spans="1:1">
      <c r="A74" s="257"/>
    </row>
    <row r="75" spans="1:1">
      <c r="A75" s="257"/>
    </row>
    <row r="76" spans="1:1">
      <c r="A76" s="257"/>
    </row>
    <row r="77" spans="1:1">
      <c r="A77" s="257"/>
    </row>
    <row r="78" spans="1:1">
      <c r="A78" s="257"/>
    </row>
    <row r="79" spans="1:1">
      <c r="A79" s="257"/>
    </row>
    <row r="80" spans="1:1">
      <c r="A80" s="257"/>
    </row>
    <row r="81" spans="1:1">
      <c r="A81" s="257"/>
    </row>
    <row r="82" spans="1:1">
      <c r="A82" s="257"/>
    </row>
    <row r="83" spans="1:1">
      <c r="A83" s="257"/>
    </row>
    <row r="84" spans="1:1">
      <c r="A84" s="257"/>
    </row>
    <row r="85" spans="1:1">
      <c r="A85" s="257"/>
    </row>
    <row r="86" spans="1:1">
      <c r="A86" s="257"/>
    </row>
    <row r="87" spans="1:1">
      <c r="A87" s="257"/>
    </row>
    <row r="88" spans="1:1">
      <c r="A88" s="257"/>
    </row>
    <row r="89" spans="1:1">
      <c r="A89" s="25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X420"/>
  <sheetViews>
    <sheetView workbookViewId="0">
      <pane ySplit="2" topLeftCell="A3" activePane="bottomLeft" state="frozen"/>
      <selection sqref="A1:XFD1"/>
      <selection pane="bottomLeft"/>
    </sheetView>
  </sheetViews>
  <sheetFormatPr defaultColWidth="10.81640625" defaultRowHeight="15.5"/>
  <cols>
    <col min="1" max="1" width="37.453125" style="30" customWidth="1"/>
    <col min="2" max="2" width="47" style="12" bestFit="1" customWidth="1"/>
    <col min="3" max="3" width="16.36328125" style="12" bestFit="1" customWidth="1"/>
    <col min="4" max="4" width="22.6328125" style="12" bestFit="1" customWidth="1"/>
    <col min="5" max="5" width="10" style="11" customWidth="1"/>
    <col min="6" max="6" width="10" style="13" hidden="1" customWidth="1"/>
    <col min="7" max="7" width="18.36328125" style="11" hidden="1" customWidth="1"/>
    <col min="8" max="8" width="20.6328125" style="11" hidden="1" customWidth="1"/>
    <col min="9" max="9" width="47.6328125" style="11" bestFit="1" customWidth="1"/>
    <col min="10" max="10" width="14.36328125" style="11" hidden="1" customWidth="1"/>
    <col min="11" max="11" width="14.36328125" style="21" customWidth="1"/>
    <col min="12" max="12" width="10.81640625" style="16" customWidth="1"/>
    <col min="13" max="13" width="11.81640625" style="17" customWidth="1"/>
    <col min="14" max="14" width="14.1796875" style="16" customWidth="1"/>
    <col min="15" max="15" width="14.81640625" style="16" customWidth="1"/>
    <col min="16" max="16" width="7.1796875" style="16" customWidth="1"/>
    <col min="17" max="17" width="8.36328125" style="21" customWidth="1"/>
    <col min="18" max="18" width="10.81640625" style="11" customWidth="1"/>
    <col min="19" max="19" width="10.81640625" style="16" customWidth="1"/>
    <col min="20" max="20" width="13" style="21" customWidth="1"/>
    <col min="21" max="23" width="11" style="16" customWidth="1"/>
    <col min="24" max="27" width="10.81640625" style="21" customWidth="1"/>
    <col min="28" max="28" width="13" style="21" customWidth="1"/>
    <col min="29" max="29" width="10.81640625" style="21" customWidth="1"/>
    <col min="30" max="30" width="12" style="21" customWidth="1"/>
    <col min="31" max="31" width="11.81640625" style="16" customWidth="1"/>
    <col min="32" max="32" width="10.81640625" style="16" customWidth="1"/>
    <col min="33" max="33" width="10.81640625" style="21" customWidth="1"/>
    <col min="34" max="34" width="10.81640625" style="240"/>
    <col min="35" max="35" width="10.81640625" style="11"/>
    <col min="36" max="36" width="12.453125" style="11" bestFit="1" customWidth="1"/>
    <col min="37" max="16384" width="10.81640625" style="11"/>
  </cols>
  <sheetData>
    <row r="1" spans="1:36">
      <c r="A1" s="248" t="s">
        <v>485</v>
      </c>
    </row>
    <row r="2" spans="1:36" s="2" customFormat="1" ht="62">
      <c r="A2" s="1" t="s">
        <v>5</v>
      </c>
      <c r="B2" s="1" t="s">
        <v>6</v>
      </c>
      <c r="C2" s="1" t="s">
        <v>7</v>
      </c>
      <c r="D2" s="1" t="s">
        <v>8</v>
      </c>
      <c r="E2" s="2" t="s">
        <v>9</v>
      </c>
      <c r="F2" s="3" t="s">
        <v>10</v>
      </c>
      <c r="G2" s="4" t="s">
        <v>11</v>
      </c>
      <c r="H2" s="4" t="s">
        <v>12</v>
      </c>
      <c r="I2" s="2" t="s">
        <v>13</v>
      </c>
      <c r="J2" s="2" t="s">
        <v>14</v>
      </c>
      <c r="K2" s="5" t="s">
        <v>15</v>
      </c>
      <c r="L2" s="5" t="s">
        <v>16</v>
      </c>
      <c r="M2" s="6" t="s">
        <v>17</v>
      </c>
      <c r="N2" s="5" t="s">
        <v>18</v>
      </c>
      <c r="O2" s="5" t="s">
        <v>19</v>
      </c>
      <c r="P2" s="2" t="s">
        <v>20</v>
      </c>
      <c r="Q2" s="7" t="s">
        <v>21</v>
      </c>
      <c r="R2" s="7" t="s">
        <v>22</v>
      </c>
      <c r="S2" s="8" t="s">
        <v>23</v>
      </c>
      <c r="T2" s="7" t="s">
        <v>24</v>
      </c>
      <c r="U2" s="8" t="s">
        <v>25</v>
      </c>
      <c r="V2" s="8" t="s">
        <v>26</v>
      </c>
      <c r="W2" s="8" t="s">
        <v>27</v>
      </c>
      <c r="X2" s="2" t="s">
        <v>28</v>
      </c>
      <c r="Y2" s="7" t="s">
        <v>29</v>
      </c>
      <c r="Z2" s="7" t="s">
        <v>30</v>
      </c>
      <c r="AA2" s="7" t="s">
        <v>31</v>
      </c>
      <c r="AB2" s="7" t="s">
        <v>32</v>
      </c>
      <c r="AC2" s="7" t="s">
        <v>33</v>
      </c>
      <c r="AD2" s="7" t="s">
        <v>34</v>
      </c>
      <c r="AE2" s="8" t="s">
        <v>35</v>
      </c>
      <c r="AF2" s="5" t="s">
        <v>36</v>
      </c>
      <c r="AG2" s="2" t="s">
        <v>37</v>
      </c>
      <c r="AH2" s="241" t="s">
        <v>458</v>
      </c>
      <c r="AI2" s="2" t="s">
        <v>38</v>
      </c>
      <c r="AJ2" s="2" t="s">
        <v>39</v>
      </c>
    </row>
    <row r="3" spans="1:36" s="2" customFormat="1">
      <c r="A3" s="1" t="s">
        <v>439</v>
      </c>
      <c r="B3" s="1"/>
      <c r="C3" s="1"/>
      <c r="D3" s="1"/>
      <c r="F3" s="3"/>
      <c r="G3" s="4"/>
      <c r="H3" s="4"/>
      <c r="K3" s="5"/>
      <c r="L3" s="5"/>
      <c r="M3" s="6"/>
      <c r="N3" s="5"/>
      <c r="O3" s="5"/>
      <c r="Q3" s="7"/>
      <c r="R3" s="7"/>
      <c r="S3" s="8"/>
      <c r="T3" s="7"/>
      <c r="U3" s="8"/>
      <c r="V3" s="8"/>
      <c r="W3" s="8"/>
      <c r="Y3" s="7"/>
      <c r="Z3" s="7"/>
      <c r="AA3" s="7"/>
      <c r="AB3" s="7"/>
      <c r="AC3" s="7"/>
      <c r="AD3" s="7"/>
      <c r="AE3" s="8"/>
      <c r="AF3" s="5"/>
      <c r="AH3" s="241"/>
    </row>
    <row r="4" spans="1:36" s="24" customFormat="1">
      <c r="A4" s="30" t="s">
        <v>220</v>
      </c>
      <c r="B4" s="12" t="s">
        <v>180</v>
      </c>
      <c r="C4" s="12" t="s">
        <v>80</v>
      </c>
      <c r="D4" s="12" t="s">
        <v>181</v>
      </c>
      <c r="E4" s="11">
        <v>150</v>
      </c>
      <c r="F4" s="13"/>
      <c r="G4" s="11">
        <v>41.401595999999998</v>
      </c>
      <c r="H4" s="11">
        <v>-120.09287399999999</v>
      </c>
      <c r="I4" s="11" t="s">
        <v>221</v>
      </c>
      <c r="J4" s="15">
        <v>1.8800406742865382E-2</v>
      </c>
      <c r="K4" s="16">
        <v>55.94</v>
      </c>
      <c r="L4" s="16">
        <v>13.3</v>
      </c>
      <c r="M4" s="17">
        <v>30188</v>
      </c>
      <c r="N4" s="29">
        <v>8.9</v>
      </c>
      <c r="O4" s="29">
        <v>8.1999999999999993</v>
      </c>
      <c r="P4" s="16"/>
      <c r="Q4" s="21">
        <v>450</v>
      </c>
      <c r="R4" s="22" t="s">
        <v>45</v>
      </c>
      <c r="S4" s="16"/>
      <c r="T4" s="21">
        <v>109</v>
      </c>
      <c r="U4" s="16">
        <v>1</v>
      </c>
      <c r="V4" s="16">
        <v>1</v>
      </c>
      <c r="W4" s="16">
        <v>0</v>
      </c>
      <c r="X4" s="21">
        <v>0.5</v>
      </c>
      <c r="Y4" s="21"/>
      <c r="Z4" s="21"/>
      <c r="AA4" s="21">
        <v>217</v>
      </c>
      <c r="AB4" s="61">
        <f>(($AB$420*2)/$AA$420)*AA4</f>
        <v>264.58298938222686</v>
      </c>
      <c r="AC4" s="21"/>
      <c r="AD4" s="21"/>
      <c r="AE4" s="16">
        <v>7</v>
      </c>
      <c r="AF4" s="16">
        <v>2</v>
      </c>
      <c r="AG4" s="21"/>
      <c r="AH4" s="240"/>
      <c r="AI4" s="11"/>
      <c r="AJ4" s="24" t="s">
        <v>46</v>
      </c>
    </row>
    <row r="5" spans="1:36">
      <c r="A5" s="30" t="s">
        <v>287</v>
      </c>
      <c r="B5" s="12" t="s">
        <v>180</v>
      </c>
      <c r="C5" s="12" t="s">
        <v>85</v>
      </c>
      <c r="D5" s="12" t="s">
        <v>218</v>
      </c>
      <c r="E5" s="27">
        <v>100</v>
      </c>
      <c r="F5" s="28"/>
      <c r="G5" s="11">
        <v>41.585273000000001</v>
      </c>
      <c r="H5" s="11">
        <v>-120.168612</v>
      </c>
      <c r="I5" s="27" t="s">
        <v>288</v>
      </c>
      <c r="J5" s="15">
        <v>1.2818893957591901E-2</v>
      </c>
      <c r="K5" s="16">
        <v>62.6</v>
      </c>
      <c r="L5" s="16">
        <v>17</v>
      </c>
      <c r="M5" s="17">
        <v>25770</v>
      </c>
      <c r="N5" s="29">
        <v>8.1999999999999993</v>
      </c>
      <c r="O5" s="29">
        <v>8.3000000000000007</v>
      </c>
      <c r="Q5" s="21">
        <v>295</v>
      </c>
      <c r="R5" s="22" t="s">
        <v>45</v>
      </c>
      <c r="T5" s="21">
        <v>56</v>
      </c>
      <c r="U5" s="16">
        <v>0.8</v>
      </c>
      <c r="V5" s="16">
        <v>12</v>
      </c>
      <c r="W5" s="16">
        <v>1.7</v>
      </c>
      <c r="X5" s="21">
        <v>0</v>
      </c>
      <c r="AA5" s="21">
        <v>142</v>
      </c>
      <c r="AB5" s="61">
        <f>(($AB$420*2)/$AA$420)*AA5</f>
        <v>173.13725572477517</v>
      </c>
      <c r="AD5" s="21">
        <v>3.8</v>
      </c>
      <c r="AE5" s="16">
        <v>3.9</v>
      </c>
      <c r="AF5" s="16">
        <v>0.1</v>
      </c>
      <c r="AG5" s="21">
        <v>5.0999999999999996</v>
      </c>
      <c r="AJ5" s="24" t="s">
        <v>46</v>
      </c>
    </row>
    <row r="6" spans="1:36" s="26" customFormat="1">
      <c r="A6" s="30" t="s">
        <v>287</v>
      </c>
      <c r="B6" s="12" t="s">
        <v>180</v>
      </c>
      <c r="C6" s="12" t="s">
        <v>85</v>
      </c>
      <c r="D6" s="12" t="s">
        <v>218</v>
      </c>
      <c r="E6" s="11">
        <v>100</v>
      </c>
      <c r="F6" s="13"/>
      <c r="G6" s="11">
        <v>41.585273000000001</v>
      </c>
      <c r="H6" s="11">
        <v>-120.168612</v>
      </c>
      <c r="I6" s="11" t="s">
        <v>288</v>
      </c>
      <c r="J6" s="15">
        <v>-1.5990187757718734E-2</v>
      </c>
      <c r="K6" s="16">
        <v>62.96</v>
      </c>
      <c r="L6" s="16">
        <v>17.2</v>
      </c>
      <c r="M6" s="17">
        <v>21343</v>
      </c>
      <c r="N6" s="18"/>
      <c r="O6" s="19">
        <v>8.8000000000000007</v>
      </c>
      <c r="P6" s="20"/>
      <c r="Q6" s="21">
        <v>200</v>
      </c>
      <c r="R6" s="22" t="s">
        <v>45</v>
      </c>
      <c r="S6" s="16">
        <v>24</v>
      </c>
      <c r="T6" s="21">
        <v>56</v>
      </c>
      <c r="U6" s="16">
        <v>1.6</v>
      </c>
      <c r="V6" s="16">
        <v>4.3</v>
      </c>
      <c r="W6" s="16">
        <v>0.1</v>
      </c>
      <c r="X6" s="21">
        <v>0.06</v>
      </c>
      <c r="Y6" s="21"/>
      <c r="Z6" s="21"/>
      <c r="AA6" s="21">
        <v>126</v>
      </c>
      <c r="AB6" s="61">
        <f>(($AB$420*2)/$AA$420)*AA6</f>
        <v>153.62883254451881</v>
      </c>
      <c r="AC6" s="21"/>
      <c r="AD6" s="21">
        <v>5.8</v>
      </c>
      <c r="AE6" s="16">
        <v>2</v>
      </c>
      <c r="AF6" s="16">
        <v>0.1</v>
      </c>
      <c r="AG6" s="21">
        <v>5.4</v>
      </c>
      <c r="AH6" s="240"/>
      <c r="AI6" s="11"/>
      <c r="AJ6" s="24" t="s">
        <v>46</v>
      </c>
    </row>
    <row r="7" spans="1:36">
      <c r="A7" s="30" t="s">
        <v>287</v>
      </c>
      <c r="B7" s="12" t="s">
        <v>180</v>
      </c>
      <c r="C7" s="12" t="s">
        <v>85</v>
      </c>
      <c r="D7" s="12" t="s">
        <v>218</v>
      </c>
      <c r="E7" s="32">
        <v>100</v>
      </c>
      <c r="F7" s="33"/>
      <c r="G7" s="11">
        <v>41.585273000000001</v>
      </c>
      <c r="H7" s="11">
        <v>-120.168612</v>
      </c>
      <c r="I7" s="32" t="s">
        <v>288</v>
      </c>
      <c r="J7" s="15">
        <v>4.0272530910390739E-4</v>
      </c>
      <c r="K7" s="16">
        <v>64.039999999999992</v>
      </c>
      <c r="L7" s="16">
        <v>17.8</v>
      </c>
      <c r="M7" s="17">
        <v>28725</v>
      </c>
      <c r="N7" s="29">
        <v>7.7</v>
      </c>
      <c r="O7" s="29">
        <v>8.3000000000000007</v>
      </c>
      <c r="Q7" s="21">
        <v>305</v>
      </c>
      <c r="R7" s="22" t="s">
        <v>45</v>
      </c>
      <c r="T7" s="21">
        <v>36</v>
      </c>
      <c r="U7" s="16">
        <v>0.6</v>
      </c>
      <c r="V7" s="16">
        <v>32</v>
      </c>
      <c r="W7" s="16">
        <v>2</v>
      </c>
      <c r="X7" s="21">
        <v>0</v>
      </c>
      <c r="AA7" s="21">
        <v>160</v>
      </c>
      <c r="AB7" s="61">
        <f>(($AB$420*2)/$AA$420)*AA7</f>
        <v>195.08423180256358</v>
      </c>
      <c r="AD7" s="21">
        <v>5</v>
      </c>
      <c r="AE7" s="16">
        <v>0</v>
      </c>
      <c r="AG7" s="21">
        <v>2.4</v>
      </c>
      <c r="AJ7" s="24" t="s">
        <v>46</v>
      </c>
    </row>
    <row r="8" spans="1:36">
      <c r="A8" s="30" t="s">
        <v>287</v>
      </c>
      <c r="B8" s="12" t="s">
        <v>180</v>
      </c>
      <c r="C8" s="12" t="s">
        <v>85</v>
      </c>
      <c r="D8" s="12" t="s">
        <v>218</v>
      </c>
      <c r="E8" s="27">
        <v>100</v>
      </c>
      <c r="F8" s="28"/>
      <c r="G8" s="11">
        <v>41.585273000000001</v>
      </c>
      <c r="H8" s="11">
        <v>-120.168612</v>
      </c>
      <c r="I8" s="27" t="s">
        <v>288</v>
      </c>
      <c r="J8" s="15">
        <v>3.9226464897805314E-3</v>
      </c>
      <c r="K8" s="16">
        <v>68</v>
      </c>
      <c r="L8" s="16">
        <v>20</v>
      </c>
      <c r="M8" s="17">
        <v>22838</v>
      </c>
      <c r="N8" s="29">
        <v>8.6</v>
      </c>
      <c r="O8" s="29">
        <v>8.3000000000000007</v>
      </c>
      <c r="Q8" s="21">
        <v>274</v>
      </c>
      <c r="R8" s="22" t="s">
        <v>45</v>
      </c>
      <c r="S8" s="16">
        <v>24</v>
      </c>
      <c r="T8" s="21">
        <v>60</v>
      </c>
      <c r="U8" s="16">
        <v>0.9</v>
      </c>
      <c r="V8" s="16">
        <v>6</v>
      </c>
      <c r="W8" s="16">
        <v>0</v>
      </c>
      <c r="X8" s="21">
        <v>0.12</v>
      </c>
      <c r="AA8" s="21">
        <v>132</v>
      </c>
      <c r="AB8" s="61">
        <f>(($AB$420*2)/$AA$420)*AA8</f>
        <v>160.94449123711496</v>
      </c>
      <c r="AD8" s="21">
        <v>4.0999999999999996</v>
      </c>
      <c r="AE8" s="16">
        <v>2.1</v>
      </c>
      <c r="AF8" s="16">
        <v>0.3</v>
      </c>
      <c r="AG8" s="21">
        <v>6.9</v>
      </c>
      <c r="AH8" s="240">
        <v>0.01</v>
      </c>
      <c r="AJ8" s="24" t="s">
        <v>46</v>
      </c>
    </row>
    <row r="9" spans="1:36">
      <c r="A9" s="11" t="s">
        <v>286</v>
      </c>
      <c r="B9" s="12" t="s">
        <v>180</v>
      </c>
      <c r="C9" s="12" t="s">
        <v>77</v>
      </c>
      <c r="D9" s="12" t="s">
        <v>210</v>
      </c>
      <c r="E9" s="11">
        <v>285</v>
      </c>
      <c r="G9" s="11">
        <v>41.597529000000002</v>
      </c>
      <c r="H9" s="11">
        <v>-120.196657</v>
      </c>
      <c r="I9" s="11" t="s">
        <v>286</v>
      </c>
      <c r="J9" s="15">
        <v>0.98989151691486832</v>
      </c>
      <c r="K9" s="16">
        <v>45.86</v>
      </c>
      <c r="L9" s="16">
        <v>7.7</v>
      </c>
      <c r="M9" s="17">
        <v>30193</v>
      </c>
      <c r="N9" s="29">
        <v>7.7</v>
      </c>
      <c r="O9" s="29">
        <v>7.9</v>
      </c>
      <c r="Q9" s="21">
        <v>23</v>
      </c>
      <c r="R9" s="22" t="s">
        <v>45</v>
      </c>
      <c r="T9" s="21">
        <v>120</v>
      </c>
      <c r="U9" s="16">
        <v>0.5</v>
      </c>
      <c r="V9" s="16">
        <v>7</v>
      </c>
      <c r="W9" s="16">
        <v>8</v>
      </c>
      <c r="AB9" s="61"/>
      <c r="AD9" s="21">
        <v>1</v>
      </c>
      <c r="AJ9" s="24" t="s">
        <v>46</v>
      </c>
    </row>
    <row r="10" spans="1:36">
      <c r="A10" s="11" t="s">
        <v>226</v>
      </c>
      <c r="B10" s="12" t="s">
        <v>180</v>
      </c>
      <c r="D10" s="12" t="s">
        <v>225</v>
      </c>
      <c r="E10" s="11">
        <v>78</v>
      </c>
      <c r="G10" s="11">
        <v>41.378042999999998</v>
      </c>
      <c r="H10" s="11">
        <v>-120.125083</v>
      </c>
      <c r="I10" s="11" t="s">
        <v>226</v>
      </c>
      <c r="J10" s="15">
        <v>7.3804931344132654E-3</v>
      </c>
      <c r="K10" s="16">
        <v>48.92</v>
      </c>
      <c r="L10" s="16">
        <v>9.4</v>
      </c>
      <c r="M10" s="17">
        <v>21350</v>
      </c>
      <c r="N10" s="18"/>
      <c r="O10" s="19">
        <v>8</v>
      </c>
      <c r="P10" s="20"/>
      <c r="Q10" s="21">
        <v>75</v>
      </c>
      <c r="R10" s="22" t="s">
        <v>45</v>
      </c>
      <c r="S10" s="16">
        <v>21</v>
      </c>
      <c r="T10" s="21">
        <v>5</v>
      </c>
      <c r="U10" s="16">
        <v>1.3</v>
      </c>
      <c r="V10" s="16">
        <v>11</v>
      </c>
      <c r="W10" s="16">
        <v>2</v>
      </c>
      <c r="X10" s="21">
        <v>0.04</v>
      </c>
      <c r="AA10" s="21">
        <v>42</v>
      </c>
      <c r="AB10" s="61">
        <f t="shared" ref="AB10:AB15" si="0">(($AB$420*2)/$AA$420)*AA10</f>
        <v>51.209610848172943</v>
      </c>
      <c r="AD10" s="21">
        <v>1.1000000000000001</v>
      </c>
      <c r="AE10" s="16">
        <v>0</v>
      </c>
      <c r="AF10" s="16">
        <v>0.2</v>
      </c>
      <c r="AG10" s="21">
        <v>4.8</v>
      </c>
      <c r="AJ10" s="24" t="s">
        <v>46</v>
      </c>
    </row>
    <row r="11" spans="1:36" s="26" customFormat="1">
      <c r="A11" s="11" t="s">
        <v>227</v>
      </c>
      <c r="B11" s="12" t="s">
        <v>180</v>
      </c>
      <c r="C11" s="12"/>
      <c r="D11" s="12" t="s">
        <v>218</v>
      </c>
      <c r="E11" s="11">
        <v>65</v>
      </c>
      <c r="F11" s="13"/>
      <c r="G11" s="11">
        <v>41.382091000000003</v>
      </c>
      <c r="H11" s="11">
        <v>-120.124168</v>
      </c>
      <c r="I11" s="11" t="s">
        <v>227</v>
      </c>
      <c r="J11" s="15">
        <v>-2.4673849381776948E-2</v>
      </c>
      <c r="K11" s="16">
        <v>50</v>
      </c>
      <c r="L11" s="16">
        <v>10</v>
      </c>
      <c r="M11" s="17">
        <v>21350</v>
      </c>
      <c r="N11" s="18"/>
      <c r="O11" s="19">
        <v>7.8</v>
      </c>
      <c r="P11" s="20"/>
      <c r="Q11" s="21">
        <v>145</v>
      </c>
      <c r="R11" s="22" t="s">
        <v>45</v>
      </c>
      <c r="S11" s="16">
        <v>23</v>
      </c>
      <c r="T11" s="21">
        <v>10</v>
      </c>
      <c r="U11" s="16">
        <v>0.8</v>
      </c>
      <c r="V11" s="16">
        <v>19</v>
      </c>
      <c r="W11" s="16">
        <v>8.1</v>
      </c>
      <c r="X11" s="21">
        <v>0.02</v>
      </c>
      <c r="Y11" s="21"/>
      <c r="Z11" s="21"/>
      <c r="AA11" s="21">
        <v>105</v>
      </c>
      <c r="AB11" s="61">
        <f t="shared" si="0"/>
        <v>128.02402712043235</v>
      </c>
      <c r="AC11" s="21"/>
      <c r="AD11" s="21">
        <v>2.5</v>
      </c>
      <c r="AE11" s="16">
        <v>0.5</v>
      </c>
      <c r="AF11" s="16">
        <v>0.2</v>
      </c>
      <c r="AG11" s="21"/>
      <c r="AH11" s="240"/>
      <c r="AI11" s="11"/>
      <c r="AJ11" s="24" t="s">
        <v>46</v>
      </c>
    </row>
    <row r="12" spans="1:36" s="26" customFormat="1">
      <c r="A12" s="11" t="s">
        <v>246</v>
      </c>
      <c r="B12" s="12" t="s">
        <v>180</v>
      </c>
      <c r="C12" s="12" t="s">
        <v>244</v>
      </c>
      <c r="D12" s="12" t="s">
        <v>245</v>
      </c>
      <c r="E12" s="30">
        <v>84</v>
      </c>
      <c r="F12" s="31"/>
      <c r="G12" s="11">
        <v>41.530287999999999</v>
      </c>
      <c r="H12" s="11">
        <v>-120.188124</v>
      </c>
      <c r="I12" s="11" t="s">
        <v>246</v>
      </c>
      <c r="J12" s="15">
        <v>8.267518834475393E-3</v>
      </c>
      <c r="K12" s="16">
        <v>50</v>
      </c>
      <c r="L12" s="16">
        <v>10</v>
      </c>
      <c r="M12" s="17">
        <v>21788</v>
      </c>
      <c r="N12" s="18"/>
      <c r="O12" s="19">
        <v>8.1</v>
      </c>
      <c r="P12" s="20"/>
      <c r="Q12" s="21">
        <v>243</v>
      </c>
      <c r="R12" s="22" t="s">
        <v>45</v>
      </c>
      <c r="S12" s="16">
        <v>34</v>
      </c>
      <c r="T12" s="21">
        <v>11</v>
      </c>
      <c r="U12" s="16">
        <v>0.6</v>
      </c>
      <c r="V12" s="16">
        <v>30</v>
      </c>
      <c r="W12" s="16">
        <v>9.5</v>
      </c>
      <c r="X12" s="21">
        <v>0.1</v>
      </c>
      <c r="Y12" s="21"/>
      <c r="Z12" s="21"/>
      <c r="AA12" s="21">
        <v>121</v>
      </c>
      <c r="AB12" s="61">
        <f t="shared" si="0"/>
        <v>147.53245030068871</v>
      </c>
      <c r="AC12" s="21"/>
      <c r="AD12" s="21">
        <v>11</v>
      </c>
      <c r="AE12" s="16">
        <v>1</v>
      </c>
      <c r="AF12" s="16">
        <v>0.1</v>
      </c>
      <c r="AG12" s="21">
        <v>2.9</v>
      </c>
      <c r="AH12" s="240">
        <v>0</v>
      </c>
      <c r="AI12" s="11"/>
      <c r="AJ12" s="24" t="s">
        <v>46</v>
      </c>
    </row>
    <row r="13" spans="1:36" s="26" customFormat="1">
      <c r="A13" s="11" t="s">
        <v>280</v>
      </c>
      <c r="B13" s="12" t="s">
        <v>180</v>
      </c>
      <c r="C13" s="12" t="s">
        <v>85</v>
      </c>
      <c r="D13" s="12" t="s">
        <v>203</v>
      </c>
      <c r="E13" s="30">
        <v>65</v>
      </c>
      <c r="F13" s="31"/>
      <c r="G13" s="11">
        <v>41.461796999999997</v>
      </c>
      <c r="H13" s="11">
        <v>-120.147023</v>
      </c>
      <c r="I13" s="11" t="s">
        <v>280</v>
      </c>
      <c r="J13" s="15">
        <v>-1.6275895882829162E-2</v>
      </c>
      <c r="K13" s="16">
        <v>50</v>
      </c>
      <c r="L13" s="16">
        <v>10</v>
      </c>
      <c r="M13" s="17">
        <v>21350</v>
      </c>
      <c r="N13" s="18"/>
      <c r="O13" s="19">
        <v>8.3000000000000007</v>
      </c>
      <c r="P13" s="20"/>
      <c r="Q13" s="21">
        <v>165</v>
      </c>
      <c r="R13" s="22" t="s">
        <v>45</v>
      </c>
      <c r="S13" s="16">
        <v>25</v>
      </c>
      <c r="T13" s="21">
        <v>19</v>
      </c>
      <c r="U13" s="16">
        <v>0.6</v>
      </c>
      <c r="V13" s="16">
        <v>19</v>
      </c>
      <c r="W13" s="16">
        <v>5.9</v>
      </c>
      <c r="X13" s="21">
        <v>0.08</v>
      </c>
      <c r="Y13" s="21"/>
      <c r="Z13" s="21"/>
      <c r="AA13" s="21">
        <v>110</v>
      </c>
      <c r="AB13" s="61">
        <f t="shared" si="0"/>
        <v>134.12040936426246</v>
      </c>
      <c r="AC13" s="21"/>
      <c r="AD13" s="21">
        <v>2.8</v>
      </c>
      <c r="AE13" s="16">
        <v>2</v>
      </c>
      <c r="AF13" s="16">
        <v>0.2</v>
      </c>
      <c r="AG13" s="21">
        <v>1.7</v>
      </c>
      <c r="AH13" s="240"/>
      <c r="AI13" s="11"/>
      <c r="AJ13" s="24" t="s">
        <v>46</v>
      </c>
    </row>
    <row r="14" spans="1:36" s="26" customFormat="1">
      <c r="A14" s="11" t="s">
        <v>265</v>
      </c>
      <c r="B14" s="12" t="s">
        <v>180</v>
      </c>
      <c r="C14" s="12" t="s">
        <v>77</v>
      </c>
      <c r="D14" s="12"/>
      <c r="E14" s="11">
        <v>640</v>
      </c>
      <c r="F14" s="13"/>
      <c r="G14" s="11">
        <v>41.508870999999999</v>
      </c>
      <c r="H14" s="11">
        <v>-120.171447</v>
      </c>
      <c r="I14" s="11" t="s">
        <v>265</v>
      </c>
      <c r="J14" s="15">
        <v>5.558706303925421E-2</v>
      </c>
      <c r="K14" s="16">
        <v>50.900000000000006</v>
      </c>
      <c r="L14" s="16">
        <v>10.5</v>
      </c>
      <c r="M14" s="17">
        <v>30189</v>
      </c>
      <c r="N14" s="29">
        <v>7.3</v>
      </c>
      <c r="O14" s="29">
        <v>7.6</v>
      </c>
      <c r="P14" s="16"/>
      <c r="Q14" s="21">
        <v>190</v>
      </c>
      <c r="R14" s="22" t="s">
        <v>45</v>
      </c>
      <c r="S14" s="16"/>
      <c r="T14" s="21">
        <v>10</v>
      </c>
      <c r="U14" s="16">
        <v>1</v>
      </c>
      <c r="V14" s="16">
        <v>20</v>
      </c>
      <c r="W14" s="16">
        <v>6</v>
      </c>
      <c r="X14" s="21">
        <v>0</v>
      </c>
      <c r="Y14" s="21"/>
      <c r="Z14" s="21"/>
      <c r="AA14" s="21">
        <v>86</v>
      </c>
      <c r="AB14" s="61">
        <f t="shared" si="0"/>
        <v>104.85777459387792</v>
      </c>
      <c r="AC14" s="21"/>
      <c r="AD14" s="21"/>
      <c r="AE14" s="16">
        <v>1</v>
      </c>
      <c r="AF14" s="16"/>
      <c r="AG14" s="21"/>
      <c r="AH14" s="240"/>
      <c r="AI14" s="11"/>
      <c r="AJ14" s="24" t="s">
        <v>46</v>
      </c>
    </row>
    <row r="15" spans="1:36" s="26" customFormat="1">
      <c r="A15" s="11" t="s">
        <v>255</v>
      </c>
      <c r="B15" s="12" t="s">
        <v>180</v>
      </c>
      <c r="C15" s="12" t="s">
        <v>85</v>
      </c>
      <c r="D15" s="12"/>
      <c r="E15" s="11"/>
      <c r="F15" s="13"/>
      <c r="G15" s="11">
        <v>41.521382000000003</v>
      </c>
      <c r="H15" s="11">
        <v>-120.177663</v>
      </c>
      <c r="I15" s="11" t="s">
        <v>255</v>
      </c>
      <c r="J15" s="15">
        <v>-1</v>
      </c>
      <c r="K15" s="16">
        <v>51.8</v>
      </c>
      <c r="L15" s="16">
        <v>11</v>
      </c>
      <c r="M15" s="17">
        <v>26191</v>
      </c>
      <c r="N15" s="29">
        <v>7.3</v>
      </c>
      <c r="O15" s="29">
        <v>7.8</v>
      </c>
      <c r="P15" s="16"/>
      <c r="Q15" s="21">
        <v>245</v>
      </c>
      <c r="R15" s="22" t="s">
        <v>45</v>
      </c>
      <c r="S15" s="16"/>
      <c r="T15" s="21"/>
      <c r="U15" s="16"/>
      <c r="V15" s="16"/>
      <c r="W15" s="16"/>
      <c r="X15" s="21"/>
      <c r="Y15" s="21"/>
      <c r="Z15" s="21"/>
      <c r="AA15" s="21">
        <v>119</v>
      </c>
      <c r="AB15" s="61">
        <f t="shared" si="0"/>
        <v>145.09389740315666</v>
      </c>
      <c r="AC15" s="21"/>
      <c r="AD15" s="21"/>
      <c r="AE15" s="16">
        <v>0</v>
      </c>
      <c r="AF15" s="16"/>
      <c r="AG15" s="21"/>
      <c r="AH15" s="240"/>
      <c r="AI15" s="11"/>
      <c r="AJ15" s="24" t="s">
        <v>46</v>
      </c>
    </row>
    <row r="16" spans="1:36">
      <c r="A16" s="11" t="s">
        <v>206</v>
      </c>
      <c r="B16" s="12" t="s">
        <v>180</v>
      </c>
      <c r="C16" s="12" t="s">
        <v>77</v>
      </c>
      <c r="D16" s="12" t="s">
        <v>189</v>
      </c>
      <c r="E16" s="11">
        <v>275</v>
      </c>
      <c r="G16" s="11">
        <v>41.442207000000003</v>
      </c>
      <c r="H16" s="11">
        <v>-120.15018499999999</v>
      </c>
      <c r="I16" s="11" t="s">
        <v>206</v>
      </c>
      <c r="J16" s="15" t="e">
        <v>#DIV/0!</v>
      </c>
      <c r="K16" s="16">
        <v>51.980000000000004</v>
      </c>
      <c r="L16" s="16">
        <v>11.1</v>
      </c>
      <c r="M16" s="17">
        <v>30551</v>
      </c>
      <c r="N16" s="29">
        <v>7.7</v>
      </c>
      <c r="O16" s="29"/>
      <c r="Q16" s="21">
        <v>235</v>
      </c>
      <c r="R16" s="22" t="s">
        <v>45</v>
      </c>
      <c r="AB16" s="61"/>
      <c r="AJ16" s="24" t="s">
        <v>46</v>
      </c>
    </row>
    <row r="17" spans="1:36">
      <c r="A17" s="11" t="s">
        <v>239</v>
      </c>
      <c r="B17" s="12" t="s">
        <v>180</v>
      </c>
      <c r="C17" s="12" t="s">
        <v>77</v>
      </c>
      <c r="E17" s="30">
        <v>120</v>
      </c>
      <c r="F17" s="31"/>
      <c r="G17" s="11">
        <v>41.530273000000001</v>
      </c>
      <c r="H17" s="11">
        <v>-120.156796</v>
      </c>
      <c r="I17" s="11" t="s">
        <v>239</v>
      </c>
      <c r="J17" s="15">
        <v>-8.6231025355846813E-3</v>
      </c>
      <c r="K17" s="16">
        <v>51.980000000000004</v>
      </c>
      <c r="L17" s="16">
        <v>11.1</v>
      </c>
      <c r="M17" s="17">
        <v>21349</v>
      </c>
      <c r="N17" s="29"/>
      <c r="O17" s="29">
        <v>7.7</v>
      </c>
      <c r="Q17" s="21">
        <v>260</v>
      </c>
      <c r="R17" s="22" t="s">
        <v>45</v>
      </c>
      <c r="S17" s="16">
        <v>31</v>
      </c>
      <c r="T17" s="21">
        <v>19</v>
      </c>
      <c r="U17" s="16">
        <v>1.3</v>
      </c>
      <c r="V17" s="16">
        <v>32</v>
      </c>
      <c r="W17" s="16">
        <v>20</v>
      </c>
      <c r="X17" s="21">
        <v>0</v>
      </c>
      <c r="AA17" s="21">
        <v>171</v>
      </c>
      <c r="AB17" s="61">
        <f t="shared" ref="AB17:AB29" si="1">(($AB$420*2)/$AA$420)*AA17</f>
        <v>208.49627273898983</v>
      </c>
      <c r="AD17" s="21">
        <v>14</v>
      </c>
      <c r="AE17" s="16">
        <v>8</v>
      </c>
      <c r="AF17" s="16">
        <v>0.2</v>
      </c>
      <c r="AG17" s="21">
        <v>14.2</v>
      </c>
      <c r="AH17" s="240">
        <v>0</v>
      </c>
      <c r="AJ17" s="24" t="s">
        <v>46</v>
      </c>
    </row>
    <row r="18" spans="1:36">
      <c r="A18" s="11" t="s">
        <v>274</v>
      </c>
      <c r="B18" s="12" t="s">
        <v>180</v>
      </c>
      <c r="C18" s="12" t="s">
        <v>77</v>
      </c>
      <c r="D18" s="12" t="s">
        <v>189</v>
      </c>
      <c r="E18" s="11">
        <v>475</v>
      </c>
      <c r="G18" s="11">
        <v>41.483283</v>
      </c>
      <c r="H18" s="11">
        <v>-120.17195</v>
      </c>
      <c r="I18" s="11" t="s">
        <v>274</v>
      </c>
      <c r="J18" s="15">
        <v>0.87867026384598446</v>
      </c>
      <c r="K18" s="16">
        <v>51.980000000000004</v>
      </c>
      <c r="L18" s="16">
        <v>11.1</v>
      </c>
      <c r="M18" s="17">
        <v>27227</v>
      </c>
      <c r="N18" s="29">
        <v>7.2</v>
      </c>
      <c r="O18" s="29">
        <v>8.1999999999999993</v>
      </c>
      <c r="Q18" s="21">
        <v>205</v>
      </c>
      <c r="R18" s="22" t="s">
        <v>45</v>
      </c>
      <c r="T18" s="21">
        <v>9.4</v>
      </c>
      <c r="U18" s="16">
        <v>0.69799999999999995</v>
      </c>
      <c r="V18" s="16">
        <v>26</v>
      </c>
      <c r="W18" s="16">
        <v>5.0999999999999996</v>
      </c>
      <c r="AA18" s="21">
        <v>3.4</v>
      </c>
      <c r="AB18" s="61">
        <f t="shared" si="1"/>
        <v>4.1455399258044761</v>
      </c>
      <c r="AD18" s="21">
        <v>0</v>
      </c>
      <c r="AE18" s="16">
        <v>2.5</v>
      </c>
      <c r="AG18" s="21">
        <v>0</v>
      </c>
      <c r="AJ18" s="24" t="s">
        <v>46</v>
      </c>
    </row>
    <row r="19" spans="1:36" s="26" customFormat="1">
      <c r="A19" s="27" t="s">
        <v>274</v>
      </c>
      <c r="B19" s="12" t="s">
        <v>180</v>
      </c>
      <c r="C19" s="12" t="s">
        <v>77</v>
      </c>
      <c r="D19" s="12" t="s">
        <v>189</v>
      </c>
      <c r="E19" s="27">
        <v>475</v>
      </c>
      <c r="F19" s="28"/>
      <c r="G19" s="11">
        <v>41.483283</v>
      </c>
      <c r="H19" s="11">
        <v>-120.17195</v>
      </c>
      <c r="I19" s="27" t="s">
        <v>274</v>
      </c>
      <c r="J19" s="15">
        <v>2.3267675288210762E-2</v>
      </c>
      <c r="K19" s="16">
        <v>51.980000000000004</v>
      </c>
      <c r="L19" s="16">
        <v>11.1</v>
      </c>
      <c r="M19" s="17">
        <v>30903</v>
      </c>
      <c r="N19" s="29">
        <v>7.3</v>
      </c>
      <c r="O19" s="29">
        <v>8.1999999999999993</v>
      </c>
      <c r="P19" s="16"/>
      <c r="Q19" s="21">
        <v>187</v>
      </c>
      <c r="R19" s="22" t="s">
        <v>45</v>
      </c>
      <c r="S19" s="16"/>
      <c r="T19" s="21">
        <v>10</v>
      </c>
      <c r="U19" s="16">
        <v>0.6</v>
      </c>
      <c r="V19" s="16">
        <v>23</v>
      </c>
      <c r="W19" s="16">
        <v>5</v>
      </c>
      <c r="X19" s="21">
        <v>0</v>
      </c>
      <c r="Y19" s="21"/>
      <c r="Z19" s="21"/>
      <c r="AA19" s="21">
        <v>90</v>
      </c>
      <c r="AB19" s="61">
        <f t="shared" si="1"/>
        <v>109.73488038894202</v>
      </c>
      <c r="AC19" s="21"/>
      <c r="AD19" s="21">
        <v>3</v>
      </c>
      <c r="AE19" s="16">
        <v>1</v>
      </c>
      <c r="AF19" s="16"/>
      <c r="AG19" s="21">
        <v>1.8</v>
      </c>
      <c r="AH19" s="240"/>
      <c r="AI19" s="11"/>
      <c r="AJ19" s="24" t="s">
        <v>46</v>
      </c>
    </row>
    <row r="20" spans="1:36" s="26" customFormat="1">
      <c r="A20" s="11" t="s">
        <v>275</v>
      </c>
      <c r="B20" s="12" t="s">
        <v>180</v>
      </c>
      <c r="C20" s="12" t="s">
        <v>77</v>
      </c>
      <c r="D20" s="12" t="s">
        <v>263</v>
      </c>
      <c r="E20" s="11">
        <v>153</v>
      </c>
      <c r="F20" s="13"/>
      <c r="G20" s="11">
        <v>41.479577999999997</v>
      </c>
      <c r="H20" s="11">
        <v>-120.173332</v>
      </c>
      <c r="I20" s="11" t="s">
        <v>275</v>
      </c>
      <c r="J20" s="15">
        <v>2.4611250524487479E-2</v>
      </c>
      <c r="K20" s="16">
        <v>51.980000000000004</v>
      </c>
      <c r="L20" s="16">
        <v>11.1</v>
      </c>
      <c r="M20" s="17">
        <v>27227</v>
      </c>
      <c r="N20" s="29">
        <v>7.1</v>
      </c>
      <c r="O20" s="29">
        <v>8.1</v>
      </c>
      <c r="P20" s="16"/>
      <c r="Q20" s="21">
        <v>185</v>
      </c>
      <c r="R20" s="22" t="s">
        <v>45</v>
      </c>
      <c r="S20" s="16"/>
      <c r="T20" s="21">
        <v>11</v>
      </c>
      <c r="U20" s="16">
        <v>0.3</v>
      </c>
      <c r="V20" s="16">
        <v>22</v>
      </c>
      <c r="W20" s="16">
        <v>3.6</v>
      </c>
      <c r="X20" s="21">
        <v>0</v>
      </c>
      <c r="Y20" s="21"/>
      <c r="Z20" s="21"/>
      <c r="AA20" s="21">
        <v>84</v>
      </c>
      <c r="AB20" s="61">
        <f t="shared" si="1"/>
        <v>102.41922169634589</v>
      </c>
      <c r="AC20" s="21"/>
      <c r="AD20" s="21">
        <v>3.8</v>
      </c>
      <c r="AE20" s="16">
        <v>0</v>
      </c>
      <c r="AF20" s="16"/>
      <c r="AG20" s="21">
        <v>2</v>
      </c>
      <c r="AH20" s="240"/>
      <c r="AI20" s="11"/>
      <c r="AJ20" s="24" t="s">
        <v>46</v>
      </c>
    </row>
    <row r="21" spans="1:36">
      <c r="A21" s="11" t="s">
        <v>199</v>
      </c>
      <c r="B21" s="12" t="s">
        <v>180</v>
      </c>
      <c r="C21" s="12" t="s">
        <v>77</v>
      </c>
      <c r="D21" s="12" t="s">
        <v>198</v>
      </c>
      <c r="E21" s="11">
        <v>450</v>
      </c>
      <c r="G21" s="11">
        <v>41.330699000000003</v>
      </c>
      <c r="H21" s="11">
        <v>-120.12660099999999</v>
      </c>
      <c r="I21" s="11" t="s">
        <v>199</v>
      </c>
      <c r="J21" s="15">
        <v>-1.3105358508118253E-3</v>
      </c>
      <c r="K21" s="16">
        <v>53.06</v>
      </c>
      <c r="L21" s="16">
        <v>11.7</v>
      </c>
      <c r="M21" s="17">
        <v>30188</v>
      </c>
      <c r="N21" s="29">
        <v>7.8</v>
      </c>
      <c r="O21" s="29">
        <v>7.9</v>
      </c>
      <c r="Q21" s="21">
        <v>210</v>
      </c>
      <c r="R21" s="22" t="s">
        <v>45</v>
      </c>
      <c r="T21" s="21">
        <v>10</v>
      </c>
      <c r="U21" s="16">
        <v>2.9</v>
      </c>
      <c r="V21" s="16">
        <v>24</v>
      </c>
      <c r="W21" s="16">
        <v>6</v>
      </c>
      <c r="AA21" s="21">
        <v>109</v>
      </c>
      <c r="AB21" s="61">
        <f t="shared" si="1"/>
        <v>132.90113291549645</v>
      </c>
      <c r="AE21" s="16">
        <v>1</v>
      </c>
      <c r="AJ21" s="24" t="s">
        <v>46</v>
      </c>
    </row>
    <row r="22" spans="1:36" s="26" customFormat="1">
      <c r="A22" s="11" t="s">
        <v>242</v>
      </c>
      <c r="B22" s="12" t="s">
        <v>180</v>
      </c>
      <c r="C22" s="12" t="s">
        <v>77</v>
      </c>
      <c r="D22" s="12" t="s">
        <v>193</v>
      </c>
      <c r="E22" s="30">
        <v>286</v>
      </c>
      <c r="F22" s="31"/>
      <c r="G22" s="11">
        <v>41.537041000000002</v>
      </c>
      <c r="H22" s="11">
        <v>-120.170607</v>
      </c>
      <c r="I22" s="11" t="s">
        <v>242</v>
      </c>
      <c r="J22" s="15">
        <v>7.8549130260706312E-2</v>
      </c>
      <c r="K22" s="16">
        <v>53.06</v>
      </c>
      <c r="L22" s="16">
        <v>11.7</v>
      </c>
      <c r="M22" s="17">
        <v>30189</v>
      </c>
      <c r="N22" s="29">
        <v>7.7</v>
      </c>
      <c r="O22" s="29">
        <v>7.9</v>
      </c>
      <c r="P22" s="16"/>
      <c r="Q22" s="21">
        <v>300</v>
      </c>
      <c r="R22" s="22" t="s">
        <v>45</v>
      </c>
      <c r="S22" s="16"/>
      <c r="T22" s="21">
        <v>13</v>
      </c>
      <c r="U22" s="16">
        <v>0.9</v>
      </c>
      <c r="V22" s="16">
        <v>35</v>
      </c>
      <c r="W22" s="16">
        <v>9</v>
      </c>
      <c r="X22" s="21"/>
      <c r="Y22" s="21"/>
      <c r="Z22" s="21"/>
      <c r="AA22" s="21">
        <v>127</v>
      </c>
      <c r="AB22" s="61">
        <f t="shared" si="1"/>
        <v>154.84810899328485</v>
      </c>
      <c r="AC22" s="21"/>
      <c r="AD22" s="21"/>
      <c r="AE22" s="16">
        <v>3</v>
      </c>
      <c r="AF22" s="16">
        <v>0.1</v>
      </c>
      <c r="AG22" s="21"/>
      <c r="AH22" s="240"/>
      <c r="AI22" s="11"/>
      <c r="AJ22" s="24" t="s">
        <v>46</v>
      </c>
    </row>
    <row r="23" spans="1:36" s="26" customFormat="1">
      <c r="A23" s="27" t="s">
        <v>249</v>
      </c>
      <c r="B23" s="12" t="s">
        <v>180</v>
      </c>
      <c r="C23" s="12" t="s">
        <v>248</v>
      </c>
      <c r="D23" s="12" t="s">
        <v>218</v>
      </c>
      <c r="E23" s="27">
        <v>84</v>
      </c>
      <c r="F23" s="28"/>
      <c r="G23" s="11">
        <v>41.530183000000001</v>
      </c>
      <c r="H23" s="11">
        <v>-120.181864</v>
      </c>
      <c r="I23" s="27" t="s">
        <v>249</v>
      </c>
      <c r="J23" s="15">
        <v>-8.0777412025947516E-4</v>
      </c>
      <c r="K23" s="16">
        <v>53.06</v>
      </c>
      <c r="L23" s="16">
        <v>11.7</v>
      </c>
      <c r="M23" s="17">
        <v>22837</v>
      </c>
      <c r="N23" s="29">
        <v>6.8</v>
      </c>
      <c r="O23" s="29">
        <v>8</v>
      </c>
      <c r="P23" s="16"/>
      <c r="Q23" s="21">
        <v>410</v>
      </c>
      <c r="R23" s="22" t="s">
        <v>45</v>
      </c>
      <c r="S23" s="16">
        <v>35</v>
      </c>
      <c r="T23" s="21">
        <v>15</v>
      </c>
      <c r="U23" s="16">
        <v>1.2</v>
      </c>
      <c r="V23" s="16">
        <v>51</v>
      </c>
      <c r="W23" s="16">
        <v>14</v>
      </c>
      <c r="X23" s="21">
        <v>0.05</v>
      </c>
      <c r="Y23" s="21"/>
      <c r="Z23" s="21"/>
      <c r="AA23" s="21">
        <v>204</v>
      </c>
      <c r="AB23" s="61">
        <f t="shared" si="1"/>
        <v>248.73239554826856</v>
      </c>
      <c r="AC23" s="21"/>
      <c r="AD23" s="21">
        <v>9.1999999999999993</v>
      </c>
      <c r="AE23" s="16">
        <v>2.8</v>
      </c>
      <c r="AF23" s="16">
        <v>0</v>
      </c>
      <c r="AG23" s="21">
        <v>2.5</v>
      </c>
      <c r="AH23" s="240">
        <v>0.02</v>
      </c>
      <c r="AI23" s="11"/>
      <c r="AJ23" s="24" t="s">
        <v>46</v>
      </c>
    </row>
    <row r="24" spans="1:36" s="26" customFormat="1">
      <c r="A24" s="11" t="s">
        <v>252</v>
      </c>
      <c r="B24" s="12" t="s">
        <v>180</v>
      </c>
      <c r="C24" s="12" t="s">
        <v>250</v>
      </c>
      <c r="D24" s="12" t="s">
        <v>251</v>
      </c>
      <c r="E24" s="30">
        <v>390</v>
      </c>
      <c r="F24" s="31"/>
      <c r="G24" s="11">
        <v>41.525167000000003</v>
      </c>
      <c r="H24" s="11">
        <v>-120.179795</v>
      </c>
      <c r="I24" s="11" t="s">
        <v>252</v>
      </c>
      <c r="J24" s="15">
        <v>1.7990897269657433E-3</v>
      </c>
      <c r="K24" s="16">
        <v>53.06</v>
      </c>
      <c r="L24" s="16">
        <v>11.7</v>
      </c>
      <c r="M24" s="17">
        <v>21349</v>
      </c>
      <c r="N24" s="18"/>
      <c r="O24" s="19">
        <v>7.9</v>
      </c>
      <c r="P24" s="20"/>
      <c r="Q24" s="21">
        <v>135</v>
      </c>
      <c r="R24" s="22" t="s">
        <v>45</v>
      </c>
      <c r="S24" s="16">
        <v>28</v>
      </c>
      <c r="T24" s="21">
        <v>9</v>
      </c>
      <c r="U24" s="16">
        <v>1.2</v>
      </c>
      <c r="V24" s="16">
        <v>15</v>
      </c>
      <c r="W24" s="16">
        <v>8</v>
      </c>
      <c r="X24" s="21">
        <v>0.1</v>
      </c>
      <c r="Y24" s="21"/>
      <c r="Z24" s="21"/>
      <c r="AA24" s="21">
        <v>86</v>
      </c>
      <c r="AB24" s="61">
        <f t="shared" si="1"/>
        <v>104.85777459387792</v>
      </c>
      <c r="AC24" s="21"/>
      <c r="AD24" s="21">
        <v>2.2999999999999998</v>
      </c>
      <c r="AE24" s="16">
        <v>1</v>
      </c>
      <c r="AF24" s="16">
        <v>0.1</v>
      </c>
      <c r="AG24" s="21">
        <v>1.4</v>
      </c>
      <c r="AH24" s="240">
        <v>0</v>
      </c>
      <c r="AI24" s="11"/>
      <c r="AJ24" s="24" t="s">
        <v>46</v>
      </c>
    </row>
    <row r="25" spans="1:36">
      <c r="A25" s="11" t="s">
        <v>235</v>
      </c>
      <c r="B25" s="12" t="s">
        <v>180</v>
      </c>
      <c r="C25" s="12" t="s">
        <v>80</v>
      </c>
      <c r="D25" s="12" t="s">
        <v>181</v>
      </c>
      <c r="E25" s="30"/>
      <c r="F25" s="31"/>
      <c r="G25" s="11">
        <v>41.529882999999998</v>
      </c>
      <c r="H25" s="11">
        <v>-120.13698100000001</v>
      </c>
      <c r="I25" s="11" t="s">
        <v>235</v>
      </c>
      <c r="J25" s="15">
        <v>1.2927042203471286E-2</v>
      </c>
      <c r="K25" s="16">
        <v>53.42</v>
      </c>
      <c r="L25" s="16">
        <v>11.9</v>
      </c>
      <c r="M25" s="17">
        <v>19918</v>
      </c>
      <c r="N25" s="18"/>
      <c r="O25" s="19">
        <v>8.9</v>
      </c>
      <c r="P25" s="20"/>
      <c r="Q25" s="21">
        <v>338</v>
      </c>
      <c r="R25" s="22" t="s">
        <v>45</v>
      </c>
      <c r="S25" s="16">
        <v>59</v>
      </c>
      <c r="T25" s="21">
        <v>83</v>
      </c>
      <c r="U25" s="16">
        <v>2</v>
      </c>
      <c r="V25" s="16">
        <v>0.9</v>
      </c>
      <c r="W25" s="16">
        <v>1.4</v>
      </c>
      <c r="X25" s="21">
        <v>0.26</v>
      </c>
      <c r="AA25" s="21">
        <v>184</v>
      </c>
      <c r="AB25" s="61">
        <f t="shared" si="1"/>
        <v>224.3468665729481</v>
      </c>
      <c r="AD25" s="21">
        <v>1.3</v>
      </c>
      <c r="AE25" s="16">
        <v>0.2</v>
      </c>
      <c r="AF25" s="16">
        <v>0</v>
      </c>
      <c r="AG25" s="21">
        <v>0.9</v>
      </c>
      <c r="AJ25" s="24" t="s">
        <v>46</v>
      </c>
    </row>
    <row r="26" spans="1:36">
      <c r="A26" s="11" t="s">
        <v>197</v>
      </c>
      <c r="B26" s="12" t="s">
        <v>180</v>
      </c>
      <c r="D26" s="12" t="s">
        <v>181</v>
      </c>
      <c r="E26" s="11">
        <v>160</v>
      </c>
      <c r="G26" s="11">
        <v>41.329925000000003</v>
      </c>
      <c r="H26" s="11">
        <v>-120.097774</v>
      </c>
      <c r="I26" s="11" t="s">
        <v>197</v>
      </c>
      <c r="J26" s="15">
        <v>-0.2448496034844202</v>
      </c>
      <c r="K26" s="16">
        <v>53.6</v>
      </c>
      <c r="L26" s="16">
        <v>12</v>
      </c>
      <c r="M26" s="17">
        <v>21349</v>
      </c>
      <c r="N26" s="29">
        <v>8.5</v>
      </c>
      <c r="O26" s="29"/>
      <c r="Q26" s="21">
        <v>165</v>
      </c>
      <c r="R26" s="22" t="s">
        <v>45</v>
      </c>
      <c r="S26" s="16">
        <v>41</v>
      </c>
      <c r="T26" s="21">
        <v>10</v>
      </c>
      <c r="U26" s="16">
        <v>3</v>
      </c>
      <c r="V26" s="16">
        <v>25</v>
      </c>
      <c r="W26" s="16">
        <v>5.9</v>
      </c>
      <c r="X26" s="21">
        <v>0.05</v>
      </c>
      <c r="AA26" s="21">
        <v>175</v>
      </c>
      <c r="AB26" s="61">
        <f t="shared" si="1"/>
        <v>213.37337853405393</v>
      </c>
      <c r="AD26" s="21">
        <v>2.2999999999999998</v>
      </c>
      <c r="AE26" s="16">
        <v>4</v>
      </c>
      <c r="AF26" s="16">
        <v>0.2</v>
      </c>
      <c r="AG26" s="21">
        <v>2</v>
      </c>
      <c r="AJ26" s="24" t="s">
        <v>46</v>
      </c>
    </row>
    <row r="27" spans="1:36">
      <c r="A27" s="11" t="s">
        <v>260</v>
      </c>
      <c r="B27" s="12" t="s">
        <v>180</v>
      </c>
      <c r="C27" s="12" t="s">
        <v>244</v>
      </c>
      <c r="D27" s="12" t="s">
        <v>181</v>
      </c>
      <c r="E27" s="11">
        <v>410</v>
      </c>
      <c r="G27" s="11">
        <v>41.520761</v>
      </c>
      <c r="H27" s="11">
        <v>-120.13827999999999</v>
      </c>
      <c r="I27" s="11" t="s">
        <v>260</v>
      </c>
      <c r="J27" s="15">
        <v>-2.439018770985455E-3</v>
      </c>
      <c r="K27" s="16">
        <v>53.6</v>
      </c>
      <c r="L27" s="16">
        <v>12</v>
      </c>
      <c r="M27" s="17">
        <v>21437</v>
      </c>
      <c r="N27" s="29">
        <v>8.1</v>
      </c>
      <c r="O27" s="29"/>
      <c r="Q27" s="21">
        <v>354</v>
      </c>
      <c r="R27" s="22" t="s">
        <v>45</v>
      </c>
      <c r="S27" s="16">
        <v>36</v>
      </c>
      <c r="T27" s="21">
        <v>67</v>
      </c>
      <c r="U27" s="16">
        <v>0.5</v>
      </c>
      <c r="V27" s="16">
        <v>10</v>
      </c>
      <c r="W27" s="16">
        <v>2.7</v>
      </c>
      <c r="X27" s="21">
        <v>0.23</v>
      </c>
      <c r="AA27" s="21">
        <v>177</v>
      </c>
      <c r="AB27" s="61">
        <f t="shared" si="1"/>
        <v>215.81193143158595</v>
      </c>
      <c r="AD27" s="21">
        <v>0.2</v>
      </c>
      <c r="AE27" s="16">
        <v>2.4</v>
      </c>
      <c r="AF27" s="16">
        <v>0.6</v>
      </c>
      <c r="AG27" s="21">
        <v>1.6</v>
      </c>
      <c r="AJ27" s="24" t="s">
        <v>46</v>
      </c>
    </row>
    <row r="28" spans="1:36">
      <c r="A28" s="11" t="s">
        <v>301</v>
      </c>
      <c r="B28" s="12" t="s">
        <v>180</v>
      </c>
      <c r="E28" s="11">
        <v>60</v>
      </c>
      <c r="G28" s="11">
        <v>41.543762999999998</v>
      </c>
      <c r="H28" s="11">
        <v>-120.13936099999999</v>
      </c>
      <c r="I28" s="11" t="s">
        <v>301</v>
      </c>
      <c r="J28" s="15">
        <v>2.265067331771199E-3</v>
      </c>
      <c r="K28" s="16">
        <v>53.6</v>
      </c>
      <c r="L28" s="16">
        <v>12</v>
      </c>
      <c r="M28" s="17">
        <v>21437</v>
      </c>
      <c r="N28" s="29">
        <v>8</v>
      </c>
      <c r="O28" s="29"/>
      <c r="Q28" s="21">
        <v>271</v>
      </c>
      <c r="R28" s="22" t="s">
        <v>45</v>
      </c>
      <c r="S28" s="16">
        <v>51</v>
      </c>
      <c r="T28" s="21">
        <v>56</v>
      </c>
      <c r="U28" s="16">
        <v>2.4</v>
      </c>
      <c r="V28" s="16">
        <v>1.6</v>
      </c>
      <c r="W28" s="16">
        <v>1.9</v>
      </c>
      <c r="X28" s="21">
        <v>0.09</v>
      </c>
      <c r="AA28" s="21">
        <v>134</v>
      </c>
      <c r="AB28" s="61">
        <f t="shared" si="1"/>
        <v>163.38304413464701</v>
      </c>
      <c r="AD28" s="21">
        <v>1</v>
      </c>
      <c r="AE28" s="16">
        <v>0.5</v>
      </c>
      <c r="AF28" s="16">
        <v>0.1</v>
      </c>
      <c r="AG28" s="21">
        <v>0.2</v>
      </c>
      <c r="AJ28" s="24" t="s">
        <v>46</v>
      </c>
    </row>
    <row r="29" spans="1:36">
      <c r="A29" s="11" t="s">
        <v>188</v>
      </c>
      <c r="B29" s="12" t="s">
        <v>180</v>
      </c>
      <c r="C29" s="12" t="s">
        <v>85</v>
      </c>
      <c r="D29" s="12" t="s">
        <v>186</v>
      </c>
      <c r="E29" s="11">
        <v>350</v>
      </c>
      <c r="G29" s="11">
        <v>41.354958000000003</v>
      </c>
      <c r="H29" s="11">
        <v>-120.123665</v>
      </c>
      <c r="I29" s="11" t="s">
        <v>188</v>
      </c>
      <c r="J29" s="15">
        <v>1.0339859358520024E-2</v>
      </c>
      <c r="K29" s="16">
        <v>53.96</v>
      </c>
      <c r="L29" s="16">
        <v>12.2</v>
      </c>
      <c r="M29" s="17">
        <v>21437</v>
      </c>
      <c r="N29" s="18"/>
      <c r="O29" s="19">
        <v>8</v>
      </c>
      <c r="P29" s="20"/>
      <c r="Q29" s="21">
        <v>222</v>
      </c>
      <c r="R29" s="22" t="s">
        <v>45</v>
      </c>
      <c r="S29" s="16">
        <v>26</v>
      </c>
      <c r="T29" s="21">
        <v>13</v>
      </c>
      <c r="U29" s="16">
        <v>1.8</v>
      </c>
      <c r="V29" s="16">
        <v>24</v>
      </c>
      <c r="W29" s="16">
        <v>6.1</v>
      </c>
      <c r="X29" s="21">
        <v>0.06</v>
      </c>
      <c r="AA29" s="21">
        <v>109</v>
      </c>
      <c r="AB29" s="61">
        <f t="shared" si="1"/>
        <v>132.90113291549645</v>
      </c>
      <c r="AD29" s="21">
        <v>2.8</v>
      </c>
      <c r="AE29" s="16">
        <v>0</v>
      </c>
      <c r="AF29" s="16">
        <v>0</v>
      </c>
      <c r="AG29" s="21">
        <v>1.7</v>
      </c>
      <c r="AH29" s="240">
        <v>0</v>
      </c>
      <c r="AJ29" s="24" t="s">
        <v>46</v>
      </c>
    </row>
    <row r="30" spans="1:36">
      <c r="A30" s="11" t="s">
        <v>200</v>
      </c>
      <c r="B30" s="12" t="s">
        <v>180</v>
      </c>
      <c r="C30" s="12" t="s">
        <v>77</v>
      </c>
      <c r="D30" s="12" t="s">
        <v>189</v>
      </c>
      <c r="E30" s="11">
        <v>724</v>
      </c>
      <c r="G30" s="11">
        <v>41.324686</v>
      </c>
      <c r="H30" s="11">
        <v>-120.12304899999999</v>
      </c>
      <c r="I30" s="11" t="s">
        <v>200</v>
      </c>
      <c r="J30" s="15">
        <v>0.97369020782690341</v>
      </c>
      <c r="K30" s="16">
        <v>53.96</v>
      </c>
      <c r="L30" s="16">
        <v>12.2</v>
      </c>
      <c r="M30" s="17">
        <v>30551</v>
      </c>
      <c r="N30" s="29">
        <v>7.3</v>
      </c>
      <c r="O30" s="29">
        <v>7.9</v>
      </c>
      <c r="Q30" s="21">
        <v>240</v>
      </c>
      <c r="R30" s="22" t="s">
        <v>45</v>
      </c>
      <c r="T30" s="21">
        <v>108</v>
      </c>
      <c r="V30" s="16">
        <v>27</v>
      </c>
      <c r="W30" s="16">
        <v>7</v>
      </c>
      <c r="AB30" s="61"/>
      <c r="AD30" s="21">
        <v>3</v>
      </c>
      <c r="AG30" s="21">
        <v>0</v>
      </c>
      <c r="AJ30" s="24" t="s">
        <v>46</v>
      </c>
    </row>
    <row r="31" spans="1:36">
      <c r="A31" s="11" t="s">
        <v>240</v>
      </c>
      <c r="B31" s="12" t="s">
        <v>180</v>
      </c>
      <c r="C31" s="12" t="s">
        <v>77</v>
      </c>
      <c r="D31" s="12" t="s">
        <v>193</v>
      </c>
      <c r="E31" s="30">
        <v>280</v>
      </c>
      <c r="F31" s="31"/>
      <c r="G31" s="11">
        <v>41.541271999999999</v>
      </c>
      <c r="H31" s="11">
        <v>-120.171296</v>
      </c>
      <c r="I31" s="11" t="s">
        <v>240</v>
      </c>
      <c r="J31" s="15">
        <v>1.2739391064722926E-2</v>
      </c>
      <c r="K31" s="16">
        <v>53.96</v>
      </c>
      <c r="L31" s="16">
        <v>12.2</v>
      </c>
      <c r="M31" s="17">
        <v>21438</v>
      </c>
      <c r="N31" s="18"/>
      <c r="O31" s="19">
        <v>8.3000000000000007</v>
      </c>
      <c r="P31" s="20"/>
      <c r="Q31" s="21">
        <v>395</v>
      </c>
      <c r="R31" s="22" t="s">
        <v>45</v>
      </c>
      <c r="S31" s="16">
        <v>32</v>
      </c>
      <c r="T31" s="21">
        <v>18</v>
      </c>
      <c r="U31" s="16">
        <v>0.8</v>
      </c>
      <c r="V31" s="16">
        <v>47</v>
      </c>
      <c r="W31" s="16">
        <v>14</v>
      </c>
      <c r="X31" s="21">
        <v>0.08</v>
      </c>
      <c r="AA31" s="21">
        <v>192</v>
      </c>
      <c r="AB31" s="61">
        <f t="shared" ref="AB31:AB51" si="2">(($AB$420*2)/$AA$420)*AA31</f>
        <v>234.10107816307629</v>
      </c>
      <c r="AD31" s="21">
        <v>7.9</v>
      </c>
      <c r="AE31" s="16">
        <v>1</v>
      </c>
      <c r="AF31" s="16">
        <v>0.1</v>
      </c>
      <c r="AG31" s="21">
        <v>9.8000000000000007</v>
      </c>
      <c r="AJ31" s="24" t="s">
        <v>46</v>
      </c>
    </row>
    <row r="32" spans="1:36">
      <c r="A32" s="11" t="s">
        <v>259</v>
      </c>
      <c r="B32" s="12" t="s">
        <v>180</v>
      </c>
      <c r="C32" s="12" t="s">
        <v>80</v>
      </c>
      <c r="D32" s="12" t="s">
        <v>218</v>
      </c>
      <c r="E32" s="11">
        <v>90</v>
      </c>
      <c r="G32" s="11">
        <v>41.520761999999998</v>
      </c>
      <c r="H32" s="11">
        <v>-120.13828100000001</v>
      </c>
      <c r="I32" s="11" t="s">
        <v>259</v>
      </c>
      <c r="J32" s="15">
        <v>-2.439018770985455E-3</v>
      </c>
      <c r="K32" s="16">
        <v>53.96</v>
      </c>
      <c r="L32" s="16">
        <v>12.2</v>
      </c>
      <c r="M32" s="17">
        <v>21437</v>
      </c>
      <c r="N32" s="18"/>
      <c r="O32" s="19">
        <v>8.1</v>
      </c>
      <c r="P32" s="20"/>
      <c r="Q32" s="21">
        <v>354</v>
      </c>
      <c r="R32" s="22" t="s">
        <v>45</v>
      </c>
      <c r="S32" s="16">
        <v>36</v>
      </c>
      <c r="T32" s="21">
        <v>67</v>
      </c>
      <c r="U32" s="16">
        <v>0.5</v>
      </c>
      <c r="V32" s="16">
        <v>10</v>
      </c>
      <c r="W32" s="16">
        <v>2.7</v>
      </c>
      <c r="X32" s="21">
        <v>0.23</v>
      </c>
      <c r="AA32" s="21">
        <v>177</v>
      </c>
      <c r="AB32" s="61">
        <f t="shared" si="2"/>
        <v>215.81193143158595</v>
      </c>
      <c r="AD32" s="21">
        <v>0.2</v>
      </c>
      <c r="AE32" s="16">
        <v>2.4</v>
      </c>
      <c r="AF32" s="16">
        <v>0.6</v>
      </c>
      <c r="AG32" s="21">
        <v>1.6</v>
      </c>
      <c r="AJ32" s="24" t="s">
        <v>46</v>
      </c>
    </row>
    <row r="33" spans="1:36">
      <c r="A33" s="11" t="s">
        <v>283</v>
      </c>
      <c r="B33" s="12" t="s">
        <v>180</v>
      </c>
      <c r="C33" s="12" t="s">
        <v>80</v>
      </c>
      <c r="D33" s="12" t="s">
        <v>181</v>
      </c>
      <c r="E33" s="30">
        <v>60</v>
      </c>
      <c r="F33" s="31"/>
      <c r="G33" s="11">
        <v>41.460242000000001</v>
      </c>
      <c r="H33" s="11">
        <v>-120.13645</v>
      </c>
      <c r="I33" s="11" t="s">
        <v>283</v>
      </c>
      <c r="J33" s="15">
        <v>2.265067331771199E-3</v>
      </c>
      <c r="K33" s="16">
        <v>53.96</v>
      </c>
      <c r="L33" s="16">
        <v>12.2</v>
      </c>
      <c r="M33" s="17">
        <v>21437</v>
      </c>
      <c r="N33" s="18"/>
      <c r="O33" s="19">
        <v>8</v>
      </c>
      <c r="P33" s="20"/>
      <c r="Q33" s="21">
        <v>271</v>
      </c>
      <c r="R33" s="22" t="s">
        <v>45</v>
      </c>
      <c r="S33" s="16">
        <v>51</v>
      </c>
      <c r="T33" s="21">
        <v>56</v>
      </c>
      <c r="U33" s="16">
        <v>2.4</v>
      </c>
      <c r="V33" s="16">
        <v>1.6</v>
      </c>
      <c r="W33" s="16">
        <v>1.9</v>
      </c>
      <c r="X33" s="21">
        <v>0.09</v>
      </c>
      <c r="AA33" s="21">
        <v>134</v>
      </c>
      <c r="AB33" s="61">
        <f t="shared" si="2"/>
        <v>163.38304413464701</v>
      </c>
      <c r="AD33" s="21">
        <v>1</v>
      </c>
      <c r="AE33" s="16">
        <v>0.5</v>
      </c>
      <c r="AF33" s="16">
        <v>0.1</v>
      </c>
      <c r="AG33" s="21">
        <v>0.2</v>
      </c>
      <c r="AJ33" s="24" t="s">
        <v>46</v>
      </c>
    </row>
    <row r="34" spans="1:36">
      <c r="A34" s="11" t="s">
        <v>184</v>
      </c>
      <c r="B34" s="12" t="s">
        <v>180</v>
      </c>
      <c r="C34" s="12" t="s">
        <v>80</v>
      </c>
      <c r="D34" s="12" t="s">
        <v>181</v>
      </c>
      <c r="E34" s="11">
        <v>160</v>
      </c>
      <c r="G34" s="11">
        <v>41.319712000000003</v>
      </c>
      <c r="H34" s="11">
        <v>-120.079814</v>
      </c>
      <c r="I34" s="11" t="s">
        <v>184</v>
      </c>
      <c r="J34" s="15">
        <v>9.5968481349929455E-3</v>
      </c>
      <c r="K34" s="16">
        <v>55.040000000000006</v>
      </c>
      <c r="L34" s="16">
        <v>12.8</v>
      </c>
      <c r="M34" s="17">
        <v>21439</v>
      </c>
      <c r="N34" s="18"/>
      <c r="O34" s="19">
        <v>7.6</v>
      </c>
      <c r="P34" s="20"/>
      <c r="Q34" s="21">
        <v>370</v>
      </c>
      <c r="R34" s="22" t="s">
        <v>45</v>
      </c>
      <c r="S34" s="16">
        <v>54</v>
      </c>
      <c r="T34" s="21">
        <v>39</v>
      </c>
      <c r="U34" s="16">
        <v>6.4</v>
      </c>
      <c r="V34" s="16">
        <v>26</v>
      </c>
      <c r="W34" s="16">
        <v>5.6</v>
      </c>
      <c r="X34" s="21">
        <v>0.33</v>
      </c>
      <c r="AA34" s="21">
        <v>108</v>
      </c>
      <c r="AB34" s="61">
        <f t="shared" si="2"/>
        <v>131.68185646673041</v>
      </c>
      <c r="AD34" s="21">
        <v>36</v>
      </c>
      <c r="AE34" s="16">
        <v>22</v>
      </c>
      <c r="AF34" s="16">
        <v>0.1</v>
      </c>
      <c r="AG34" s="21">
        <v>1</v>
      </c>
      <c r="AH34" s="240">
        <v>0</v>
      </c>
      <c r="AJ34" s="24" t="s">
        <v>46</v>
      </c>
    </row>
    <row r="35" spans="1:36" s="26" customFormat="1">
      <c r="A35" s="11" t="s">
        <v>194</v>
      </c>
      <c r="B35" s="12" t="s">
        <v>180</v>
      </c>
      <c r="C35" s="12" t="s">
        <v>77</v>
      </c>
      <c r="D35" s="12" t="s">
        <v>193</v>
      </c>
      <c r="E35" s="11">
        <v>160</v>
      </c>
      <c r="F35" s="13"/>
      <c r="G35" s="11">
        <v>41.332234999999997</v>
      </c>
      <c r="H35" s="11">
        <v>-120.099161</v>
      </c>
      <c r="I35" s="11" t="s">
        <v>194</v>
      </c>
      <c r="J35" s="15">
        <v>8.2110503011583614E-3</v>
      </c>
      <c r="K35" s="16">
        <v>55.040000000000006</v>
      </c>
      <c r="L35" s="16">
        <v>12.8</v>
      </c>
      <c r="M35" s="17">
        <v>20608</v>
      </c>
      <c r="N35" s="18"/>
      <c r="O35" s="19">
        <v>7.3</v>
      </c>
      <c r="P35" s="20"/>
      <c r="Q35" s="21">
        <v>212</v>
      </c>
      <c r="R35" s="22" t="s">
        <v>45</v>
      </c>
      <c r="S35" s="16">
        <v>41</v>
      </c>
      <c r="T35" s="21">
        <v>11</v>
      </c>
      <c r="U35" s="16">
        <v>3.7</v>
      </c>
      <c r="V35" s="16">
        <v>25</v>
      </c>
      <c r="W35" s="16">
        <v>6.5</v>
      </c>
      <c r="X35" s="21">
        <v>0</v>
      </c>
      <c r="Y35" s="21"/>
      <c r="Z35" s="21"/>
      <c r="AA35" s="21">
        <v>112</v>
      </c>
      <c r="AB35" s="61">
        <f t="shared" si="2"/>
        <v>136.55896226179451</v>
      </c>
      <c r="AC35" s="21"/>
      <c r="AD35" s="21">
        <v>2.6</v>
      </c>
      <c r="AE35" s="16">
        <v>0.6</v>
      </c>
      <c r="AF35" s="16">
        <v>0</v>
      </c>
      <c r="AG35" s="21">
        <v>0.5</v>
      </c>
      <c r="AH35" s="240"/>
      <c r="AI35" s="11"/>
      <c r="AJ35" s="24" t="s">
        <v>46</v>
      </c>
    </row>
    <row r="36" spans="1:36">
      <c r="A36" s="27" t="s">
        <v>239</v>
      </c>
      <c r="B36" s="12" t="s">
        <v>180</v>
      </c>
      <c r="C36" s="12" t="s">
        <v>77</v>
      </c>
      <c r="E36" s="27">
        <v>120</v>
      </c>
      <c r="F36" s="28"/>
      <c r="G36" s="11">
        <v>41.530273000000001</v>
      </c>
      <c r="H36" s="11">
        <v>-120.156796</v>
      </c>
      <c r="I36" s="27" t="s">
        <v>239</v>
      </c>
      <c r="J36" s="15">
        <v>3.8142227955382098E-4</v>
      </c>
      <c r="K36" s="16">
        <v>55.040000000000006</v>
      </c>
      <c r="L36" s="16">
        <v>12.8</v>
      </c>
      <c r="M36" s="17">
        <v>28726</v>
      </c>
      <c r="N36" s="29">
        <v>8</v>
      </c>
      <c r="O36" s="29">
        <v>8.3000000000000007</v>
      </c>
      <c r="Q36" s="21">
        <v>300</v>
      </c>
      <c r="R36" s="22" t="s">
        <v>45</v>
      </c>
      <c r="T36" s="21">
        <v>25</v>
      </c>
      <c r="U36" s="16">
        <v>1</v>
      </c>
      <c r="V36" s="16">
        <v>30</v>
      </c>
      <c r="W36" s="16">
        <v>5</v>
      </c>
      <c r="X36" s="21">
        <v>0.1</v>
      </c>
      <c r="AA36" s="21">
        <v>121</v>
      </c>
      <c r="AB36" s="61">
        <f t="shared" si="2"/>
        <v>147.53245030068871</v>
      </c>
      <c r="AD36" s="21">
        <v>12</v>
      </c>
      <c r="AE36" s="16">
        <v>5.6</v>
      </c>
      <c r="AG36" s="21">
        <v>12</v>
      </c>
      <c r="AH36" s="240">
        <v>0</v>
      </c>
      <c r="AJ36" s="24" t="s">
        <v>46</v>
      </c>
    </row>
    <row r="37" spans="1:36">
      <c r="A37" s="27" t="s">
        <v>257</v>
      </c>
      <c r="B37" s="12" t="s">
        <v>180</v>
      </c>
      <c r="C37" s="12" t="s">
        <v>77</v>
      </c>
      <c r="D37" s="12" t="s">
        <v>256</v>
      </c>
      <c r="E37" s="27">
        <v>211</v>
      </c>
      <c r="F37" s="28"/>
      <c r="G37" s="11">
        <v>41.521383</v>
      </c>
      <c r="H37" s="11">
        <v>-120.17766399999999</v>
      </c>
      <c r="I37" s="27" t="s">
        <v>257</v>
      </c>
      <c r="J37" s="15">
        <v>1.1554446595586618E-2</v>
      </c>
      <c r="K37" s="16">
        <v>55.040000000000006</v>
      </c>
      <c r="L37" s="16">
        <v>12.8</v>
      </c>
      <c r="M37" s="17">
        <v>29810</v>
      </c>
      <c r="N37" s="29">
        <v>7.2</v>
      </c>
      <c r="O37" s="29">
        <v>8.1</v>
      </c>
      <c r="Q37" s="21">
        <v>345</v>
      </c>
      <c r="R37" s="22" t="s">
        <v>45</v>
      </c>
      <c r="T37" s="21">
        <v>12</v>
      </c>
      <c r="U37" s="16">
        <v>0.9</v>
      </c>
      <c r="V37" s="16">
        <v>39</v>
      </c>
      <c r="W37" s="16">
        <v>13</v>
      </c>
      <c r="X37" s="21">
        <v>0</v>
      </c>
      <c r="AA37" s="21">
        <v>165</v>
      </c>
      <c r="AB37" s="61">
        <f t="shared" si="2"/>
        <v>201.18061404639369</v>
      </c>
      <c r="AD37" s="21">
        <v>4</v>
      </c>
      <c r="AE37" s="16">
        <v>1</v>
      </c>
      <c r="AG37" s="21">
        <v>4.4000000000000004</v>
      </c>
      <c r="AJ37" s="24" t="s">
        <v>46</v>
      </c>
    </row>
    <row r="38" spans="1:36">
      <c r="A38" s="11" t="s">
        <v>271</v>
      </c>
      <c r="B38" s="12" t="s">
        <v>180</v>
      </c>
      <c r="C38" s="12" t="s">
        <v>230</v>
      </c>
      <c r="D38" s="12" t="s">
        <v>181</v>
      </c>
      <c r="E38" s="11">
        <v>160</v>
      </c>
      <c r="G38" s="11">
        <v>41.497418000000003</v>
      </c>
      <c r="H38" s="11">
        <v>-120.15714199999999</v>
      </c>
      <c r="I38" s="11" t="s">
        <v>271</v>
      </c>
      <c r="J38" s="15">
        <v>-9.8354437765960381E-2</v>
      </c>
      <c r="K38" s="16">
        <v>55.040000000000006</v>
      </c>
      <c r="L38" s="16">
        <v>12.8</v>
      </c>
      <c r="M38" s="17">
        <v>21350</v>
      </c>
      <c r="N38" s="18"/>
      <c r="O38" s="19">
        <v>8.3000000000000007</v>
      </c>
      <c r="P38" s="20"/>
      <c r="Q38" s="21">
        <v>175</v>
      </c>
      <c r="R38" s="22" t="s">
        <v>45</v>
      </c>
      <c r="S38" s="16">
        <v>26</v>
      </c>
      <c r="T38" s="21">
        <v>19</v>
      </c>
      <c r="U38" s="16">
        <v>1</v>
      </c>
      <c r="V38" s="16">
        <v>25</v>
      </c>
      <c r="W38" s="16">
        <v>3.5</v>
      </c>
      <c r="X38" s="21">
        <v>0.05</v>
      </c>
      <c r="AA38" s="21">
        <v>134</v>
      </c>
      <c r="AB38" s="61">
        <f t="shared" si="2"/>
        <v>163.38304413464701</v>
      </c>
      <c r="AD38" s="21">
        <v>4.5999999999999996</v>
      </c>
      <c r="AE38" s="16">
        <v>3.5</v>
      </c>
      <c r="AF38" s="16">
        <v>0.2</v>
      </c>
      <c r="AG38" s="21">
        <v>1.6</v>
      </c>
      <c r="AH38" s="240">
        <v>0</v>
      </c>
      <c r="AJ38" s="24" t="s">
        <v>46</v>
      </c>
    </row>
    <row r="39" spans="1:36">
      <c r="A39" s="11" t="s">
        <v>277</v>
      </c>
      <c r="B39" s="12" t="s">
        <v>180</v>
      </c>
      <c r="C39" s="12" t="s">
        <v>85</v>
      </c>
      <c r="D39" s="12" t="s">
        <v>208</v>
      </c>
      <c r="E39" s="27">
        <v>70</v>
      </c>
      <c r="F39" s="28"/>
      <c r="I39" s="11" t="s">
        <v>277</v>
      </c>
      <c r="J39" s="15">
        <v>1.2721945607351515E-2</v>
      </c>
      <c r="K39" s="16">
        <v>55.040000000000006</v>
      </c>
      <c r="L39" s="16">
        <v>12.8</v>
      </c>
      <c r="M39" s="17">
        <v>21439</v>
      </c>
      <c r="N39" s="18"/>
      <c r="O39" s="19">
        <v>7.5</v>
      </c>
      <c r="P39" s="20"/>
      <c r="Q39" s="21">
        <v>240</v>
      </c>
      <c r="R39" s="22" t="s">
        <v>45</v>
      </c>
      <c r="S39" s="16">
        <v>20</v>
      </c>
      <c r="T39" s="21">
        <v>13</v>
      </c>
      <c r="U39" s="16">
        <v>0.8</v>
      </c>
      <c r="V39" s="16">
        <v>31</v>
      </c>
      <c r="W39" s="16">
        <v>4.2</v>
      </c>
      <c r="X39" s="21">
        <v>0</v>
      </c>
      <c r="AA39" s="21">
        <v>113</v>
      </c>
      <c r="AB39" s="61">
        <f t="shared" si="2"/>
        <v>137.77823871056052</v>
      </c>
      <c r="AD39" s="21">
        <v>3.3</v>
      </c>
      <c r="AE39" s="16">
        <v>0.2</v>
      </c>
      <c r="AF39" s="16">
        <v>0</v>
      </c>
      <c r="AG39" s="21">
        <v>5.2</v>
      </c>
      <c r="AJ39" s="24" t="s">
        <v>46</v>
      </c>
    </row>
    <row r="40" spans="1:36">
      <c r="A40" s="11" t="s">
        <v>196</v>
      </c>
      <c r="B40" s="12" t="s">
        <v>180</v>
      </c>
      <c r="C40" s="12" t="s">
        <v>77</v>
      </c>
      <c r="D40" s="12" t="s">
        <v>193</v>
      </c>
      <c r="E40" s="11">
        <v>160</v>
      </c>
      <c r="G40" s="11">
        <v>41.330061999999998</v>
      </c>
      <c r="H40" s="11">
        <v>-120.09813699999999</v>
      </c>
      <c r="I40" s="11" t="s">
        <v>196</v>
      </c>
      <c r="J40" s="15">
        <v>8.2110503011583614E-3</v>
      </c>
      <c r="K40" s="16">
        <v>55.400000000000006</v>
      </c>
      <c r="L40" s="16">
        <v>13</v>
      </c>
      <c r="M40" s="17">
        <v>20608</v>
      </c>
      <c r="N40" s="29">
        <v>7.3</v>
      </c>
      <c r="O40" s="29"/>
      <c r="Q40" s="21">
        <v>212</v>
      </c>
      <c r="R40" s="22" t="s">
        <v>45</v>
      </c>
      <c r="S40" s="16">
        <v>41</v>
      </c>
      <c r="T40" s="21">
        <v>11</v>
      </c>
      <c r="U40" s="16">
        <v>3.7</v>
      </c>
      <c r="V40" s="16">
        <v>25</v>
      </c>
      <c r="W40" s="16">
        <v>6.5</v>
      </c>
      <c r="X40" s="21">
        <v>0</v>
      </c>
      <c r="AA40" s="21">
        <v>112</v>
      </c>
      <c r="AB40" s="61">
        <f t="shared" si="2"/>
        <v>136.55896226179451</v>
      </c>
      <c r="AD40" s="21">
        <v>2.6</v>
      </c>
      <c r="AE40" s="16">
        <v>0.6</v>
      </c>
      <c r="AF40" s="16">
        <v>0</v>
      </c>
      <c r="AG40" s="21">
        <v>0.5</v>
      </c>
      <c r="AH40" s="240">
        <v>0</v>
      </c>
      <c r="AJ40" s="24" t="s">
        <v>46</v>
      </c>
    </row>
    <row r="41" spans="1:36">
      <c r="A41" s="11" t="s">
        <v>222</v>
      </c>
      <c r="B41" s="12" t="s">
        <v>180</v>
      </c>
      <c r="G41" s="14">
        <v>41.394669999999998</v>
      </c>
      <c r="H41" s="11">
        <v>-120.102833</v>
      </c>
      <c r="I41" s="11" t="s">
        <v>222</v>
      </c>
      <c r="J41" s="15">
        <v>-2.5438420864398275E-2</v>
      </c>
      <c r="K41" s="16">
        <v>55.400000000000006</v>
      </c>
      <c r="L41" s="16">
        <v>13</v>
      </c>
      <c r="M41" s="17">
        <v>21350</v>
      </c>
      <c r="N41" s="29">
        <v>8.4</v>
      </c>
      <c r="O41" s="29"/>
      <c r="Q41" s="21">
        <v>143</v>
      </c>
      <c r="R41" s="22" t="s">
        <v>45</v>
      </c>
      <c r="S41" s="16">
        <v>40</v>
      </c>
      <c r="T41" s="21">
        <v>30</v>
      </c>
      <c r="U41" s="16">
        <v>3</v>
      </c>
      <c r="V41" s="16">
        <v>6.7</v>
      </c>
      <c r="W41" s="16">
        <v>0.6</v>
      </c>
      <c r="X41" s="21">
        <v>0.18</v>
      </c>
      <c r="AA41" s="21">
        <v>65</v>
      </c>
      <c r="AB41" s="61">
        <f t="shared" si="2"/>
        <v>79.252969169791456</v>
      </c>
      <c r="AD41" s="21">
        <v>18</v>
      </c>
      <c r="AE41" s="16">
        <v>5</v>
      </c>
      <c r="AF41" s="16">
        <v>0.6</v>
      </c>
      <c r="AG41" s="21">
        <v>0.7</v>
      </c>
      <c r="AJ41" s="24" t="s">
        <v>46</v>
      </c>
    </row>
    <row r="42" spans="1:36">
      <c r="A42" s="11" t="s">
        <v>202</v>
      </c>
      <c r="B42" s="12" t="s">
        <v>180</v>
      </c>
      <c r="E42" s="11">
        <v>45</v>
      </c>
      <c r="G42" s="11">
        <v>41.298665</v>
      </c>
      <c r="H42" s="11">
        <v>-120.09922899999999</v>
      </c>
      <c r="I42" s="11" t="s">
        <v>202</v>
      </c>
      <c r="J42" s="15">
        <v>-1.9366537395382716E-2</v>
      </c>
      <c r="K42" s="16">
        <v>55.94</v>
      </c>
      <c r="L42" s="16">
        <v>13.3</v>
      </c>
      <c r="M42" s="17">
        <v>21349</v>
      </c>
      <c r="N42" s="18"/>
      <c r="O42" s="19">
        <v>8.3000000000000007</v>
      </c>
      <c r="P42" s="20"/>
      <c r="Q42" s="21">
        <v>180</v>
      </c>
      <c r="R42" s="22" t="s">
        <v>45</v>
      </c>
      <c r="S42" s="16">
        <v>40</v>
      </c>
      <c r="T42" s="21">
        <v>13</v>
      </c>
      <c r="U42" s="16">
        <v>2.4</v>
      </c>
      <c r="V42" s="16">
        <v>22</v>
      </c>
      <c r="W42" s="16">
        <v>8.6</v>
      </c>
      <c r="X42" s="21">
        <v>0</v>
      </c>
      <c r="AA42" s="21">
        <v>117</v>
      </c>
      <c r="AB42" s="61">
        <f t="shared" si="2"/>
        <v>142.65534450562461</v>
      </c>
      <c r="AD42" s="21">
        <v>2.1</v>
      </c>
      <c r="AE42" s="16">
        <v>3.5</v>
      </c>
      <c r="AF42" s="16">
        <v>0.3</v>
      </c>
      <c r="AG42" s="21">
        <v>2</v>
      </c>
      <c r="AJ42" s="24" t="s">
        <v>46</v>
      </c>
    </row>
    <row r="43" spans="1:36">
      <c r="A43" s="11" t="s">
        <v>209</v>
      </c>
      <c r="B43" s="12" t="s">
        <v>180</v>
      </c>
      <c r="C43" s="12" t="s">
        <v>77</v>
      </c>
      <c r="D43" s="12" t="s">
        <v>208</v>
      </c>
      <c r="E43" s="11">
        <v>265</v>
      </c>
      <c r="G43" s="11">
        <v>41.439697000000002</v>
      </c>
      <c r="H43" s="11">
        <v>-120.11893600000001</v>
      </c>
      <c r="I43" s="11" t="s">
        <v>209</v>
      </c>
      <c r="J43" s="15">
        <v>0.10634143841840513</v>
      </c>
      <c r="K43" s="16">
        <v>55.94</v>
      </c>
      <c r="L43" s="16">
        <v>13.3</v>
      </c>
      <c r="M43" s="17">
        <v>30188</v>
      </c>
      <c r="N43" s="29">
        <v>8</v>
      </c>
      <c r="O43" s="29">
        <v>7.9</v>
      </c>
      <c r="Q43" s="21">
        <v>275</v>
      </c>
      <c r="R43" s="22" t="s">
        <v>45</v>
      </c>
      <c r="T43" s="21">
        <v>18</v>
      </c>
      <c r="U43" s="16">
        <v>1.5</v>
      </c>
      <c r="V43" s="16">
        <v>30</v>
      </c>
      <c r="W43" s="16">
        <v>6</v>
      </c>
      <c r="X43" s="21">
        <v>0.1</v>
      </c>
      <c r="AA43" s="21">
        <v>112</v>
      </c>
      <c r="AB43" s="61">
        <f t="shared" si="2"/>
        <v>136.55896226179451</v>
      </c>
      <c r="AE43" s="16">
        <v>1</v>
      </c>
      <c r="AF43" s="16">
        <v>0.1</v>
      </c>
      <c r="AJ43" s="24" t="s">
        <v>46</v>
      </c>
    </row>
    <row r="44" spans="1:36">
      <c r="A44" s="11" t="s">
        <v>223</v>
      </c>
      <c r="B44" s="12" t="s">
        <v>180</v>
      </c>
      <c r="C44" s="12" t="s">
        <v>85</v>
      </c>
      <c r="D44" s="12" t="s">
        <v>218</v>
      </c>
      <c r="E44" s="11">
        <v>130</v>
      </c>
      <c r="G44" s="11">
        <v>41.394857000000002</v>
      </c>
      <c r="H44" s="11">
        <v>-120.09997799999999</v>
      </c>
      <c r="I44" s="11" t="s">
        <v>223</v>
      </c>
      <c r="J44" s="15">
        <v>-2.5438420864398275E-2</v>
      </c>
      <c r="K44" s="16">
        <v>55.94</v>
      </c>
      <c r="L44" s="16">
        <v>13.3</v>
      </c>
      <c r="M44" s="17">
        <v>21350</v>
      </c>
      <c r="N44" s="18"/>
      <c r="O44" s="19">
        <v>8.4</v>
      </c>
      <c r="P44" s="20"/>
      <c r="Q44" s="21">
        <v>143</v>
      </c>
      <c r="R44" s="22" t="s">
        <v>45</v>
      </c>
      <c r="S44" s="16">
        <v>40</v>
      </c>
      <c r="T44" s="21">
        <v>30</v>
      </c>
      <c r="U44" s="16">
        <v>3</v>
      </c>
      <c r="V44" s="16">
        <v>6.7</v>
      </c>
      <c r="W44" s="16">
        <v>0.6</v>
      </c>
      <c r="X44" s="21">
        <v>0.18</v>
      </c>
      <c r="AA44" s="21">
        <v>65</v>
      </c>
      <c r="AB44" s="61">
        <f t="shared" si="2"/>
        <v>79.252969169791456</v>
      </c>
      <c r="AD44" s="21">
        <v>18</v>
      </c>
      <c r="AE44" s="16">
        <v>5</v>
      </c>
      <c r="AF44" s="16">
        <v>0.6</v>
      </c>
      <c r="AG44" s="21">
        <v>0.7</v>
      </c>
      <c r="AJ44" s="24" t="s">
        <v>46</v>
      </c>
    </row>
    <row r="45" spans="1:36">
      <c r="A45" s="11" t="s">
        <v>228</v>
      </c>
      <c r="B45" s="12" t="s">
        <v>180</v>
      </c>
      <c r="C45" s="12" t="s">
        <v>77</v>
      </c>
      <c r="D45" s="12" t="s">
        <v>189</v>
      </c>
      <c r="E45" s="11">
        <v>156</v>
      </c>
      <c r="G45" s="14">
        <v>41.381659999999997</v>
      </c>
      <c r="H45" s="11">
        <v>-120.12389899999999</v>
      </c>
      <c r="I45" s="11" t="s">
        <v>228</v>
      </c>
      <c r="J45" s="15">
        <v>1.3862135693170135E-3</v>
      </c>
      <c r="K45" s="16">
        <v>55.94</v>
      </c>
      <c r="L45" s="16">
        <v>13.3</v>
      </c>
      <c r="M45" s="17">
        <v>22837</v>
      </c>
      <c r="N45" s="29">
        <v>7.4</v>
      </c>
      <c r="O45" s="29">
        <v>8.3000000000000007</v>
      </c>
      <c r="Q45" s="21">
        <v>262</v>
      </c>
      <c r="R45" s="22" t="s">
        <v>45</v>
      </c>
      <c r="S45" s="16">
        <v>34</v>
      </c>
      <c r="T45" s="21">
        <v>11</v>
      </c>
      <c r="U45" s="16">
        <v>2.2000000000000002</v>
      </c>
      <c r="V45" s="16">
        <v>29</v>
      </c>
      <c r="W45" s="16">
        <v>10</v>
      </c>
      <c r="X45" s="21">
        <v>0.05</v>
      </c>
      <c r="AA45" s="21">
        <v>133</v>
      </c>
      <c r="AB45" s="61">
        <f t="shared" si="2"/>
        <v>162.16376768588097</v>
      </c>
      <c r="AD45" s="21">
        <v>2.8</v>
      </c>
      <c r="AE45" s="16">
        <v>1.2</v>
      </c>
      <c r="AF45" s="16">
        <v>0.1</v>
      </c>
      <c r="AG45" s="21">
        <v>2.6</v>
      </c>
      <c r="AH45" s="240">
        <v>0</v>
      </c>
      <c r="AJ45" s="24" t="s">
        <v>46</v>
      </c>
    </row>
    <row r="46" spans="1:36">
      <c r="A46" s="27" t="s">
        <v>228</v>
      </c>
      <c r="B46" s="12" t="s">
        <v>180</v>
      </c>
      <c r="C46" s="12" t="s">
        <v>77</v>
      </c>
      <c r="D46" s="12" t="s">
        <v>189</v>
      </c>
      <c r="E46" s="27">
        <v>156</v>
      </c>
      <c r="F46" s="28"/>
      <c r="G46" s="14">
        <v>41.381659999999997</v>
      </c>
      <c r="H46" s="11">
        <v>-120.12389899999999</v>
      </c>
      <c r="I46" s="27" t="s">
        <v>228</v>
      </c>
      <c r="J46" s="15">
        <v>4.4940540539037524E-2</v>
      </c>
      <c r="K46" s="16">
        <v>55.94</v>
      </c>
      <c r="L46" s="16">
        <v>13.3</v>
      </c>
      <c r="M46" s="17">
        <v>29811</v>
      </c>
      <c r="N46" s="29">
        <v>7.4</v>
      </c>
      <c r="O46" s="29">
        <v>7.9</v>
      </c>
      <c r="Q46" s="21">
        <v>140</v>
      </c>
      <c r="R46" s="22" t="s">
        <v>45</v>
      </c>
      <c r="T46" s="21">
        <v>6</v>
      </c>
      <c r="U46" s="16">
        <v>0.9</v>
      </c>
      <c r="V46" s="16">
        <v>14</v>
      </c>
      <c r="W46" s="16">
        <v>4</v>
      </c>
      <c r="X46" s="21">
        <v>0</v>
      </c>
      <c r="AA46" s="21">
        <v>60</v>
      </c>
      <c r="AB46" s="61">
        <f t="shared" si="2"/>
        <v>73.156586925961335</v>
      </c>
      <c r="AD46" s="21">
        <v>0</v>
      </c>
      <c r="AE46" s="16">
        <v>0</v>
      </c>
      <c r="AG46" s="21">
        <v>0</v>
      </c>
      <c r="AH46" s="240">
        <v>0</v>
      </c>
      <c r="AJ46" s="24" t="s">
        <v>46</v>
      </c>
    </row>
    <row r="47" spans="1:36">
      <c r="A47" s="11" t="s">
        <v>264</v>
      </c>
      <c r="B47" s="12" t="s">
        <v>180</v>
      </c>
      <c r="C47" s="12" t="s">
        <v>77</v>
      </c>
      <c r="D47" s="12" t="s">
        <v>263</v>
      </c>
      <c r="E47" s="11">
        <v>320</v>
      </c>
      <c r="G47" s="14">
        <v>41.512099999999997</v>
      </c>
      <c r="H47" s="11">
        <v>-120.17105599999999</v>
      </c>
      <c r="I47" s="11" t="s">
        <v>264</v>
      </c>
      <c r="J47" s="15">
        <v>5.5883489075306693E-2</v>
      </c>
      <c r="K47" s="16">
        <v>55.94</v>
      </c>
      <c r="L47" s="16">
        <v>13.3</v>
      </c>
      <c r="M47" s="17">
        <v>30189</v>
      </c>
      <c r="N47" s="29">
        <v>7.7</v>
      </c>
      <c r="O47" s="29">
        <v>7.7</v>
      </c>
      <c r="Q47" s="21">
        <v>198</v>
      </c>
      <c r="R47" s="22" t="s">
        <v>45</v>
      </c>
      <c r="T47" s="21">
        <v>14</v>
      </c>
      <c r="U47" s="16">
        <v>1.3</v>
      </c>
      <c r="V47" s="16">
        <v>23</v>
      </c>
      <c r="W47" s="16">
        <v>4</v>
      </c>
      <c r="AA47" s="21">
        <v>92</v>
      </c>
      <c r="AB47" s="61">
        <f t="shared" si="2"/>
        <v>112.17343328647405</v>
      </c>
      <c r="AE47" s="16">
        <v>2</v>
      </c>
      <c r="AJ47" s="24" t="s">
        <v>46</v>
      </c>
    </row>
    <row r="48" spans="1:36">
      <c r="A48" s="11" t="s">
        <v>269</v>
      </c>
      <c r="B48" s="12" t="s">
        <v>180</v>
      </c>
      <c r="C48" s="12" t="s">
        <v>77</v>
      </c>
      <c r="D48" s="12" t="s">
        <v>189</v>
      </c>
      <c r="E48" s="11">
        <v>320</v>
      </c>
      <c r="G48" s="11">
        <v>41.502358999999998</v>
      </c>
      <c r="H48" s="11">
        <v>-120.17575600000001</v>
      </c>
      <c r="I48" s="11" t="s">
        <v>269</v>
      </c>
      <c r="J48" s="15">
        <v>-0.11789047915876978</v>
      </c>
      <c r="K48" s="16">
        <v>55.94</v>
      </c>
      <c r="L48" s="16">
        <v>13.3</v>
      </c>
      <c r="M48" s="17">
        <v>30188</v>
      </c>
      <c r="N48" s="29">
        <v>7.7</v>
      </c>
      <c r="O48" s="29">
        <v>8</v>
      </c>
      <c r="Q48" s="21">
        <v>235</v>
      </c>
      <c r="R48" s="22" t="s">
        <v>45</v>
      </c>
      <c r="T48" s="21">
        <v>15</v>
      </c>
      <c r="U48" s="16">
        <v>4.2</v>
      </c>
      <c r="V48" s="16">
        <v>13</v>
      </c>
      <c r="W48" s="16">
        <v>6</v>
      </c>
      <c r="AA48" s="21">
        <v>115</v>
      </c>
      <c r="AB48" s="61">
        <f t="shared" si="2"/>
        <v>140.21679160809256</v>
      </c>
      <c r="AE48" s="16">
        <v>4</v>
      </c>
      <c r="AJ48" s="24" t="s">
        <v>46</v>
      </c>
    </row>
    <row r="49" spans="1:36">
      <c r="A49" s="27" t="s">
        <v>271</v>
      </c>
      <c r="B49" s="12" t="s">
        <v>180</v>
      </c>
      <c r="C49" s="12" t="s">
        <v>230</v>
      </c>
      <c r="D49" s="12" t="s">
        <v>181</v>
      </c>
      <c r="E49" s="27">
        <v>160</v>
      </c>
      <c r="F49" s="28"/>
      <c r="G49" s="11">
        <v>41.497418000000003</v>
      </c>
      <c r="H49" s="11">
        <v>-120.15714199999999</v>
      </c>
      <c r="I49" s="27" t="s">
        <v>271</v>
      </c>
      <c r="J49" s="15">
        <v>9.4397865800971998E-3</v>
      </c>
      <c r="K49" s="16">
        <v>55.94</v>
      </c>
      <c r="L49" s="16">
        <v>13.3</v>
      </c>
      <c r="M49" s="17">
        <v>23230</v>
      </c>
      <c r="N49" s="18"/>
      <c r="O49" s="19">
        <v>8.1999999999999993</v>
      </c>
      <c r="P49" s="20"/>
      <c r="Q49" s="21">
        <v>225</v>
      </c>
      <c r="R49" s="22" t="s">
        <v>45</v>
      </c>
      <c r="S49" s="16">
        <v>21</v>
      </c>
      <c r="T49" s="21">
        <v>23</v>
      </c>
      <c r="U49" s="16">
        <v>0.8</v>
      </c>
      <c r="V49" s="16">
        <v>25</v>
      </c>
      <c r="W49" s="16">
        <v>2.4</v>
      </c>
      <c r="X49" s="21">
        <v>0.1</v>
      </c>
      <c r="AA49" s="21">
        <v>116</v>
      </c>
      <c r="AB49" s="61">
        <f t="shared" si="2"/>
        <v>141.4360680568586</v>
      </c>
      <c r="AD49" s="21">
        <v>3.4</v>
      </c>
      <c r="AE49" s="16">
        <v>0</v>
      </c>
      <c r="AF49" s="16">
        <v>0.1</v>
      </c>
      <c r="AG49" s="21">
        <v>1.6</v>
      </c>
      <c r="AH49" s="240">
        <v>0</v>
      </c>
      <c r="AJ49" s="24" t="s">
        <v>46</v>
      </c>
    </row>
    <row r="50" spans="1:36">
      <c r="A50" s="11" t="s">
        <v>192</v>
      </c>
      <c r="B50" s="12" t="s">
        <v>180</v>
      </c>
      <c r="C50" s="12" t="s">
        <v>77</v>
      </c>
      <c r="D50" s="12" t="s">
        <v>191</v>
      </c>
      <c r="E50" s="11">
        <v>290</v>
      </c>
      <c r="G50" s="11">
        <v>41.332909000000001</v>
      </c>
      <c r="H50" s="11">
        <v>-120.105011</v>
      </c>
      <c r="I50" s="11" t="s">
        <v>192</v>
      </c>
      <c r="J50" s="15">
        <v>8.4396610260633416E-4</v>
      </c>
      <c r="K50" s="16">
        <v>57.019999999999996</v>
      </c>
      <c r="L50" s="16">
        <v>13.9</v>
      </c>
      <c r="M50" s="17">
        <v>30188</v>
      </c>
      <c r="N50" s="29">
        <v>7.8</v>
      </c>
      <c r="O50" s="29">
        <v>7.9</v>
      </c>
      <c r="Q50" s="21">
        <v>220</v>
      </c>
      <c r="R50" s="22" t="s">
        <v>45</v>
      </c>
      <c r="T50" s="21">
        <v>16</v>
      </c>
      <c r="U50" s="16">
        <v>4.0999999999999996</v>
      </c>
      <c r="V50" s="16">
        <v>22</v>
      </c>
      <c r="W50" s="16">
        <v>5</v>
      </c>
      <c r="AA50" s="21">
        <v>114</v>
      </c>
      <c r="AB50" s="61">
        <f t="shared" si="2"/>
        <v>138.99751515932655</v>
      </c>
      <c r="AE50" s="16">
        <v>1</v>
      </c>
      <c r="AJ50" s="24" t="s">
        <v>46</v>
      </c>
    </row>
    <row r="51" spans="1:36">
      <c r="A51" s="27" t="s">
        <v>223</v>
      </c>
      <c r="B51" s="12" t="s">
        <v>180</v>
      </c>
      <c r="C51" s="12" t="s">
        <v>85</v>
      </c>
      <c r="D51" s="12" t="s">
        <v>218</v>
      </c>
      <c r="E51" s="27">
        <v>130</v>
      </c>
      <c r="F51" s="28"/>
      <c r="G51" s="11">
        <v>41.394857000000002</v>
      </c>
      <c r="H51" s="11">
        <v>-120.09997799999999</v>
      </c>
      <c r="I51" s="27" t="s">
        <v>223</v>
      </c>
      <c r="J51" s="15">
        <v>0.12946879535393416</v>
      </c>
      <c r="K51" s="16">
        <v>57.019999999999996</v>
      </c>
      <c r="L51" s="16">
        <v>13.9</v>
      </c>
      <c r="M51" s="17">
        <v>30182</v>
      </c>
      <c r="N51" s="29">
        <v>8.1</v>
      </c>
      <c r="O51" s="29">
        <v>8.5</v>
      </c>
      <c r="Q51" s="21">
        <v>185</v>
      </c>
      <c r="R51" s="22" t="s">
        <v>45</v>
      </c>
      <c r="T51" s="21">
        <v>33</v>
      </c>
      <c r="U51" s="16">
        <v>2.1</v>
      </c>
      <c r="V51" s="16">
        <v>5</v>
      </c>
      <c r="W51" s="16">
        <v>1</v>
      </c>
      <c r="AA51" s="21">
        <v>66</v>
      </c>
      <c r="AB51" s="61">
        <f t="shared" si="2"/>
        <v>80.47224561855748</v>
      </c>
      <c r="AE51" s="16">
        <v>3</v>
      </c>
      <c r="AJ51" s="24" t="s">
        <v>46</v>
      </c>
    </row>
    <row r="52" spans="1:36">
      <c r="A52" s="11" t="s">
        <v>238</v>
      </c>
      <c r="B52" s="12" t="s">
        <v>180</v>
      </c>
      <c r="C52" s="12" t="s">
        <v>77</v>
      </c>
      <c r="D52" s="12" t="s">
        <v>193</v>
      </c>
      <c r="E52" s="30">
        <v>280</v>
      </c>
      <c r="F52" s="31"/>
      <c r="G52" s="11">
        <v>41.532099000000002</v>
      </c>
      <c r="H52" s="11">
        <v>-120.154591</v>
      </c>
      <c r="I52" s="11" t="s">
        <v>238</v>
      </c>
      <c r="J52" s="15" t="e">
        <v>#DIV/0!</v>
      </c>
      <c r="K52" s="16">
        <v>57.019999999999996</v>
      </c>
      <c r="L52" s="16">
        <v>13.9</v>
      </c>
      <c r="M52" s="17">
        <v>30189</v>
      </c>
      <c r="N52" s="29">
        <v>7.8</v>
      </c>
      <c r="O52" s="29"/>
      <c r="Q52" s="21">
        <v>302</v>
      </c>
      <c r="R52" s="22" t="s">
        <v>45</v>
      </c>
      <c r="AB52" s="61"/>
      <c r="AJ52" s="24" t="s">
        <v>46</v>
      </c>
    </row>
    <row r="53" spans="1:36">
      <c r="A53" s="11" t="s">
        <v>241</v>
      </c>
      <c r="B53" s="12" t="s">
        <v>180</v>
      </c>
      <c r="C53" s="12" t="s">
        <v>77</v>
      </c>
      <c r="E53" s="30">
        <v>440</v>
      </c>
      <c r="F53" s="31"/>
      <c r="G53" s="11">
        <v>41.537289000000001</v>
      </c>
      <c r="H53" s="11">
        <v>-120.172552</v>
      </c>
      <c r="I53" s="11" t="s">
        <v>241</v>
      </c>
      <c r="J53" s="15">
        <v>1.2480743004462381E-2</v>
      </c>
      <c r="K53" s="16">
        <v>57.019999999999996</v>
      </c>
      <c r="L53" s="16">
        <v>13.9</v>
      </c>
      <c r="M53" s="17">
        <v>26877</v>
      </c>
      <c r="N53" s="29">
        <v>7.7</v>
      </c>
      <c r="O53" s="29">
        <v>8.3000000000000007</v>
      </c>
      <c r="Q53" s="21">
        <v>365</v>
      </c>
      <c r="R53" s="22" t="s">
        <v>45</v>
      </c>
      <c r="T53" s="21">
        <v>18</v>
      </c>
      <c r="U53" s="16">
        <v>1.3</v>
      </c>
      <c r="V53" s="16">
        <v>34</v>
      </c>
      <c r="W53" s="16">
        <v>10</v>
      </c>
      <c r="X53" s="21">
        <v>0</v>
      </c>
      <c r="AA53" s="21">
        <v>148</v>
      </c>
      <c r="AB53" s="61">
        <f t="shared" ref="AB53:AB72" si="3">(($AB$420*2)/$AA$420)*AA53</f>
        <v>180.45291441737132</v>
      </c>
      <c r="AD53" s="21">
        <v>8.1999999999999993</v>
      </c>
      <c r="AE53" s="16">
        <v>0.9</v>
      </c>
      <c r="AG53" s="21">
        <v>6.2</v>
      </c>
      <c r="AJ53" s="24" t="s">
        <v>46</v>
      </c>
    </row>
    <row r="54" spans="1:36">
      <c r="A54" s="11" t="s">
        <v>243</v>
      </c>
      <c r="B54" s="12" t="s">
        <v>180</v>
      </c>
      <c r="C54" s="12" t="s">
        <v>77</v>
      </c>
      <c r="D54" s="12" t="s">
        <v>193</v>
      </c>
      <c r="E54" s="30">
        <v>390</v>
      </c>
      <c r="F54" s="31"/>
      <c r="G54" s="11">
        <v>41.532747000000001</v>
      </c>
      <c r="H54" s="14">
        <v>-120.16989</v>
      </c>
      <c r="I54" s="11" t="s">
        <v>243</v>
      </c>
      <c r="J54" s="15">
        <v>2.1156129534582917E-3</v>
      </c>
      <c r="K54" s="16">
        <v>57.019999999999996</v>
      </c>
      <c r="L54" s="16">
        <v>13.9</v>
      </c>
      <c r="M54" s="17">
        <v>30482</v>
      </c>
      <c r="N54" s="29">
        <v>7.9</v>
      </c>
      <c r="O54" s="29">
        <v>8.1999999999999993</v>
      </c>
      <c r="Q54" s="21">
        <v>255</v>
      </c>
      <c r="R54" s="22" t="s">
        <v>45</v>
      </c>
      <c r="T54" s="21">
        <v>17</v>
      </c>
      <c r="U54" s="16">
        <v>0.9</v>
      </c>
      <c r="V54" s="16">
        <v>26</v>
      </c>
      <c r="W54" s="16">
        <v>6</v>
      </c>
      <c r="X54" s="21">
        <v>0.1</v>
      </c>
      <c r="AA54" s="21">
        <v>105</v>
      </c>
      <c r="AB54" s="61">
        <f t="shared" si="3"/>
        <v>128.02402712043235</v>
      </c>
      <c r="AD54" s="21">
        <v>8</v>
      </c>
      <c r="AE54" s="16">
        <v>3</v>
      </c>
      <c r="AG54" s="21">
        <v>12</v>
      </c>
      <c r="AJ54" s="24" t="s">
        <v>46</v>
      </c>
    </row>
    <row r="55" spans="1:36">
      <c r="A55" s="11" t="s">
        <v>268</v>
      </c>
      <c r="B55" s="12" t="s">
        <v>180</v>
      </c>
      <c r="C55" s="12" t="s">
        <v>77</v>
      </c>
      <c r="E55" s="11">
        <v>380</v>
      </c>
      <c r="G55" s="11">
        <v>41.498682000000002</v>
      </c>
      <c r="H55" s="11">
        <v>-120.196004</v>
      </c>
      <c r="I55" s="11" t="s">
        <v>268</v>
      </c>
      <c r="J55" s="15">
        <v>5.0890373486215057E-2</v>
      </c>
      <c r="K55" s="16">
        <v>57.019999999999996</v>
      </c>
      <c r="L55" s="16">
        <v>13.9</v>
      </c>
      <c r="M55" s="17">
        <v>30187</v>
      </c>
      <c r="N55" s="29">
        <v>8.1</v>
      </c>
      <c r="O55" s="29">
        <v>8.1</v>
      </c>
      <c r="Q55" s="21">
        <v>285</v>
      </c>
      <c r="R55" s="22" t="s">
        <v>45</v>
      </c>
      <c r="T55" s="21">
        <v>8</v>
      </c>
      <c r="U55" s="16">
        <v>0.5</v>
      </c>
      <c r="V55" s="16">
        <v>36</v>
      </c>
      <c r="W55" s="16">
        <v>11</v>
      </c>
      <c r="AA55" s="21">
        <v>137</v>
      </c>
      <c r="AB55" s="61">
        <f t="shared" si="3"/>
        <v>167.04087348094507</v>
      </c>
      <c r="AE55" s="16">
        <v>1</v>
      </c>
      <c r="AJ55" s="24" t="s">
        <v>46</v>
      </c>
    </row>
    <row r="56" spans="1:36">
      <c r="A56" s="11" t="s">
        <v>279</v>
      </c>
      <c r="B56" s="12" t="s">
        <v>180</v>
      </c>
      <c r="C56" s="12" t="s">
        <v>77</v>
      </c>
      <c r="D56" s="12" t="s">
        <v>193</v>
      </c>
      <c r="E56" s="30">
        <v>295</v>
      </c>
      <c r="F56" s="31"/>
      <c r="G56" s="11">
        <v>41.469363999999999</v>
      </c>
      <c r="H56" s="11">
        <v>-120.15009000000001</v>
      </c>
      <c r="I56" s="11" t="s">
        <v>279</v>
      </c>
      <c r="J56" s="15">
        <v>2.6849585669088672E-2</v>
      </c>
      <c r="K56" s="16">
        <v>57.019999999999996</v>
      </c>
      <c r="L56" s="16">
        <v>13.9</v>
      </c>
      <c r="M56" s="17">
        <v>30188</v>
      </c>
      <c r="N56" s="29">
        <v>7.3</v>
      </c>
      <c r="O56" s="29">
        <v>7.9</v>
      </c>
      <c r="Q56" s="21">
        <v>240</v>
      </c>
      <c r="R56" s="22" t="s">
        <v>45</v>
      </c>
      <c r="T56" s="21">
        <v>18</v>
      </c>
      <c r="U56" s="16">
        <v>1.7</v>
      </c>
      <c r="V56" s="16">
        <v>24</v>
      </c>
      <c r="W56" s="16">
        <v>6</v>
      </c>
      <c r="AA56" s="21">
        <v>118</v>
      </c>
      <c r="AB56" s="61">
        <f t="shared" si="3"/>
        <v>143.87462095439065</v>
      </c>
      <c r="AE56" s="16">
        <v>1</v>
      </c>
      <c r="AJ56" s="24" t="s">
        <v>46</v>
      </c>
    </row>
    <row r="57" spans="1:36">
      <c r="A57" s="11" t="s">
        <v>290</v>
      </c>
      <c r="B57" s="12" t="s">
        <v>180</v>
      </c>
      <c r="D57" s="12" t="s">
        <v>181</v>
      </c>
      <c r="E57" s="11">
        <v>100</v>
      </c>
      <c r="G57" s="11">
        <v>41.573408000000001</v>
      </c>
      <c r="H57" s="11">
        <v>-120.153138</v>
      </c>
      <c r="I57" s="11" t="s">
        <v>290</v>
      </c>
      <c r="J57" s="15">
        <v>-1.6324908178530932E-2</v>
      </c>
      <c r="K57" s="16">
        <v>57.019999999999996</v>
      </c>
      <c r="L57" s="16">
        <v>13.9</v>
      </c>
      <c r="M57" s="17">
        <v>21343</v>
      </c>
      <c r="N57" s="18"/>
      <c r="O57" s="19">
        <v>8.3000000000000007</v>
      </c>
      <c r="P57" s="20"/>
      <c r="Q57" s="21">
        <v>127</v>
      </c>
      <c r="R57" s="22" t="s">
        <v>45</v>
      </c>
      <c r="S57" s="16">
        <v>37</v>
      </c>
      <c r="T57" s="21">
        <v>32</v>
      </c>
      <c r="U57" s="16">
        <v>2.5</v>
      </c>
      <c r="V57" s="16">
        <v>5.9</v>
      </c>
      <c r="W57" s="16">
        <v>1.2</v>
      </c>
      <c r="X57" s="21">
        <v>0.14000000000000001</v>
      </c>
      <c r="AA57" s="21">
        <v>89</v>
      </c>
      <c r="AB57" s="61">
        <f t="shared" si="3"/>
        <v>108.51560394017599</v>
      </c>
      <c r="AD57" s="21">
        <v>3.8</v>
      </c>
      <c r="AE57" s="16">
        <v>1.5</v>
      </c>
      <c r="AF57" s="16">
        <v>0.2</v>
      </c>
      <c r="AJ57" s="24" t="s">
        <v>46</v>
      </c>
    </row>
    <row r="58" spans="1:36">
      <c r="A58" s="11" t="s">
        <v>214</v>
      </c>
      <c r="B58" s="12" t="s">
        <v>180</v>
      </c>
      <c r="C58" s="12" t="s">
        <v>80</v>
      </c>
      <c r="D58" s="12" t="s">
        <v>181</v>
      </c>
      <c r="G58" s="11">
        <v>41.437682000000002</v>
      </c>
      <c r="H58" s="11">
        <v>-120.10097399999999</v>
      </c>
      <c r="I58" s="11" t="s">
        <v>214</v>
      </c>
      <c r="J58" s="15">
        <v>6.1300343519084931E-3</v>
      </c>
      <c r="K58" s="16">
        <v>57.2</v>
      </c>
      <c r="L58" s="16">
        <v>14</v>
      </c>
      <c r="M58" s="17">
        <v>19920</v>
      </c>
      <c r="N58" s="29">
        <v>7.9</v>
      </c>
      <c r="O58" s="29"/>
      <c r="Q58" s="21">
        <v>190</v>
      </c>
      <c r="R58" s="22" t="s">
        <v>45</v>
      </c>
      <c r="S58" s="16">
        <v>36</v>
      </c>
      <c r="T58" s="21">
        <v>19</v>
      </c>
      <c r="U58" s="16">
        <v>2.2999999999999998</v>
      </c>
      <c r="V58" s="16">
        <v>14</v>
      </c>
      <c r="W58" s="16">
        <v>5.8</v>
      </c>
      <c r="X58" s="21">
        <v>0.06</v>
      </c>
      <c r="AA58" s="21">
        <v>94</v>
      </c>
      <c r="AB58" s="61">
        <f t="shared" si="3"/>
        <v>114.6119861840061</v>
      </c>
      <c r="AD58" s="21">
        <v>5.6</v>
      </c>
      <c r="AE58" s="16">
        <v>1</v>
      </c>
      <c r="AF58" s="16">
        <v>0</v>
      </c>
      <c r="AG58" s="21">
        <v>0.8</v>
      </c>
      <c r="AJ58" s="24" t="s">
        <v>46</v>
      </c>
    </row>
    <row r="59" spans="1:36">
      <c r="A59" s="11" t="s">
        <v>247</v>
      </c>
      <c r="B59" s="12" t="s">
        <v>180</v>
      </c>
      <c r="E59" s="30">
        <v>84</v>
      </c>
      <c r="F59" s="31"/>
      <c r="G59" s="11">
        <v>41.530182000000003</v>
      </c>
      <c r="H59" s="11">
        <v>-120.18186300000001</v>
      </c>
      <c r="I59" s="11" t="s">
        <v>247</v>
      </c>
      <c r="J59" s="15">
        <v>7.1216610528534226E-4</v>
      </c>
      <c r="K59" s="16">
        <v>57.2</v>
      </c>
      <c r="L59" s="16">
        <v>14</v>
      </c>
      <c r="M59" s="17">
        <v>21349</v>
      </c>
      <c r="N59" s="29">
        <v>8.3000000000000007</v>
      </c>
      <c r="O59" s="29"/>
      <c r="Q59" s="21">
        <v>245</v>
      </c>
      <c r="R59" s="22" t="s">
        <v>45</v>
      </c>
      <c r="S59" s="16">
        <v>31</v>
      </c>
      <c r="T59" s="21">
        <v>11</v>
      </c>
      <c r="U59" s="16">
        <v>1.3</v>
      </c>
      <c r="V59" s="16">
        <v>43</v>
      </c>
      <c r="W59" s="16">
        <v>12</v>
      </c>
      <c r="X59" s="21">
        <v>0.12</v>
      </c>
      <c r="AA59" s="21">
        <v>172</v>
      </c>
      <c r="AB59" s="61">
        <f t="shared" si="3"/>
        <v>209.71554918775584</v>
      </c>
      <c r="AD59" s="21">
        <v>7.9</v>
      </c>
      <c r="AE59" s="16">
        <v>1</v>
      </c>
      <c r="AF59" s="16">
        <v>0.1</v>
      </c>
      <c r="AG59" s="21">
        <v>0.3</v>
      </c>
      <c r="AJ59" s="24" t="s">
        <v>46</v>
      </c>
    </row>
    <row r="60" spans="1:36">
      <c r="A60" s="11" t="s">
        <v>182</v>
      </c>
      <c r="B60" s="12" t="s">
        <v>180</v>
      </c>
      <c r="C60" s="12" t="s">
        <v>77</v>
      </c>
      <c r="D60" s="12" t="s">
        <v>181</v>
      </c>
      <c r="E60" s="11">
        <v>390</v>
      </c>
      <c r="G60" s="11">
        <v>41.331232</v>
      </c>
      <c r="H60" s="14">
        <v>-120.09699999999999</v>
      </c>
      <c r="I60" s="11" t="s">
        <v>182</v>
      </c>
      <c r="J60" s="15">
        <v>-2.35289163744389E-2</v>
      </c>
      <c r="K60" s="16">
        <v>57.92</v>
      </c>
      <c r="L60" s="16">
        <v>14.4</v>
      </c>
      <c r="M60" s="17">
        <v>21349</v>
      </c>
      <c r="N60" s="18"/>
      <c r="O60" s="19">
        <v>8.5</v>
      </c>
      <c r="P60" s="20"/>
      <c r="Q60" s="21">
        <v>155</v>
      </c>
      <c r="R60" s="22" t="s">
        <v>45</v>
      </c>
      <c r="S60" s="16">
        <v>44</v>
      </c>
      <c r="T60" s="21">
        <v>14</v>
      </c>
      <c r="U60" s="16">
        <v>3.4</v>
      </c>
      <c r="V60" s="16">
        <v>21</v>
      </c>
      <c r="W60" s="16">
        <v>4</v>
      </c>
      <c r="X60" s="21">
        <v>0.05</v>
      </c>
      <c r="AA60" s="21">
        <v>98</v>
      </c>
      <c r="AB60" s="61">
        <f t="shared" si="3"/>
        <v>119.4890919790702</v>
      </c>
      <c r="AD60" s="21">
        <v>3.3</v>
      </c>
      <c r="AE60" s="16">
        <v>4</v>
      </c>
      <c r="AF60" s="16">
        <v>0.2</v>
      </c>
      <c r="AG60" s="21">
        <v>1.4</v>
      </c>
      <c r="AJ60" s="24" t="s">
        <v>46</v>
      </c>
    </row>
    <row r="61" spans="1:36">
      <c r="A61" s="27" t="s">
        <v>184</v>
      </c>
      <c r="B61" s="12" t="s">
        <v>180</v>
      </c>
      <c r="C61" s="12" t="s">
        <v>80</v>
      </c>
      <c r="D61" s="12" t="s">
        <v>181</v>
      </c>
      <c r="E61" s="27">
        <v>160</v>
      </c>
      <c r="F61" s="28"/>
      <c r="G61" s="11">
        <v>41.319712000000003</v>
      </c>
      <c r="H61" s="11">
        <v>-120.079814</v>
      </c>
      <c r="I61" s="27" t="s">
        <v>184</v>
      </c>
      <c r="J61" s="15">
        <v>-7.2890332634349408E-3</v>
      </c>
      <c r="K61" s="16">
        <v>57.92</v>
      </c>
      <c r="L61" s="16">
        <v>14.4</v>
      </c>
      <c r="M61" s="17">
        <v>29451</v>
      </c>
      <c r="N61" s="29">
        <v>8.1</v>
      </c>
      <c r="O61" s="29">
        <v>8.1</v>
      </c>
      <c r="Q61" s="21">
        <v>445</v>
      </c>
      <c r="R61" s="22" t="s">
        <v>45</v>
      </c>
      <c r="T61" s="21">
        <v>41</v>
      </c>
      <c r="U61" s="16">
        <v>5.5</v>
      </c>
      <c r="V61" s="16">
        <v>28</v>
      </c>
      <c r="W61" s="16">
        <v>7</v>
      </c>
      <c r="X61" s="21">
        <v>0.2</v>
      </c>
      <c r="AA61" s="21">
        <v>102</v>
      </c>
      <c r="AB61" s="61">
        <f t="shared" si="3"/>
        <v>124.36619777413428</v>
      </c>
      <c r="AD61" s="21">
        <v>55</v>
      </c>
      <c r="AE61" s="16">
        <v>27</v>
      </c>
      <c r="AG61" s="21">
        <v>0.6</v>
      </c>
      <c r="AJ61" s="24" t="s">
        <v>46</v>
      </c>
    </row>
    <row r="62" spans="1:36">
      <c r="A62" s="11" t="s">
        <v>190</v>
      </c>
      <c r="B62" s="12" t="s">
        <v>180</v>
      </c>
      <c r="C62" s="12" t="s">
        <v>77</v>
      </c>
      <c r="D62" s="12" t="s">
        <v>189</v>
      </c>
      <c r="E62" s="11">
        <v>440</v>
      </c>
      <c r="G62" s="11">
        <v>41.346711999999997</v>
      </c>
      <c r="H62" s="11">
        <v>-120.11855799999999</v>
      </c>
      <c r="I62" s="11" t="s">
        <v>190</v>
      </c>
      <c r="J62" s="15">
        <v>1.346186973039051E-2</v>
      </c>
      <c r="K62" s="16">
        <v>57.92</v>
      </c>
      <c r="L62" s="16">
        <v>14.4</v>
      </c>
      <c r="M62" s="17">
        <v>30188</v>
      </c>
      <c r="N62" s="29">
        <v>7.8</v>
      </c>
      <c r="O62" s="29">
        <v>7.8</v>
      </c>
      <c r="Q62" s="21">
        <v>220</v>
      </c>
      <c r="R62" s="22" t="s">
        <v>45</v>
      </c>
      <c r="T62" s="21">
        <v>16</v>
      </c>
      <c r="U62" s="16">
        <v>2.6</v>
      </c>
      <c r="V62" s="16">
        <v>22</v>
      </c>
      <c r="W62" s="16">
        <v>6</v>
      </c>
      <c r="X62" s="21">
        <v>0</v>
      </c>
      <c r="AA62" s="21">
        <v>113</v>
      </c>
      <c r="AB62" s="61">
        <f t="shared" si="3"/>
        <v>137.77823871056052</v>
      </c>
      <c r="AE62" s="16">
        <v>1</v>
      </c>
      <c r="AF62" s="16">
        <v>0.1</v>
      </c>
      <c r="AJ62" s="24" t="s">
        <v>46</v>
      </c>
    </row>
    <row r="63" spans="1:36">
      <c r="A63" s="27" t="s">
        <v>196</v>
      </c>
      <c r="B63" s="12" t="s">
        <v>180</v>
      </c>
      <c r="C63" s="12" t="s">
        <v>77</v>
      </c>
      <c r="D63" s="12" t="s">
        <v>193</v>
      </c>
      <c r="E63" s="27">
        <v>160</v>
      </c>
      <c r="F63" s="28"/>
      <c r="G63" s="11">
        <v>41.330061999999998</v>
      </c>
      <c r="H63" s="11">
        <v>-120.09813699999999</v>
      </c>
      <c r="I63" s="27" t="s">
        <v>196</v>
      </c>
      <c r="J63" s="15">
        <v>9.3218558324359643E-2</v>
      </c>
      <c r="K63" s="16">
        <v>57.92</v>
      </c>
      <c r="L63" s="16">
        <v>14.4</v>
      </c>
      <c r="M63" s="17">
        <v>29811</v>
      </c>
      <c r="N63" s="29">
        <v>8.1</v>
      </c>
      <c r="O63" s="29">
        <v>8.1</v>
      </c>
      <c r="Q63" s="21">
        <v>255</v>
      </c>
      <c r="R63" s="22" t="s">
        <v>45</v>
      </c>
      <c r="T63" s="21">
        <v>8</v>
      </c>
      <c r="U63" s="16">
        <v>1.4</v>
      </c>
      <c r="V63" s="16">
        <v>22</v>
      </c>
      <c r="W63" s="16">
        <v>7</v>
      </c>
      <c r="AA63" s="21">
        <v>84</v>
      </c>
      <c r="AB63" s="61">
        <f t="shared" si="3"/>
        <v>102.41922169634589</v>
      </c>
      <c r="AE63" s="16">
        <v>1</v>
      </c>
      <c r="AH63" s="240">
        <v>0</v>
      </c>
      <c r="AJ63" s="24" t="s">
        <v>46</v>
      </c>
    </row>
    <row r="64" spans="1:36">
      <c r="A64" s="11" t="s">
        <v>201</v>
      </c>
      <c r="B64" s="12" t="s">
        <v>180</v>
      </c>
      <c r="C64" s="12" t="s">
        <v>77</v>
      </c>
      <c r="E64" s="11">
        <v>430</v>
      </c>
      <c r="G64" s="11">
        <v>41.322071000000001</v>
      </c>
      <c r="H64" s="11">
        <v>-120.112798</v>
      </c>
      <c r="I64" s="11" t="s">
        <v>201</v>
      </c>
      <c r="J64" s="15">
        <v>4.6149039055963036E-2</v>
      </c>
      <c r="K64" s="16">
        <v>57.92</v>
      </c>
      <c r="L64" s="16">
        <v>14.4</v>
      </c>
      <c r="M64" s="17">
        <v>30188</v>
      </c>
      <c r="N64" s="29">
        <v>7.7</v>
      </c>
      <c r="O64" s="29">
        <v>7.8</v>
      </c>
      <c r="Q64" s="21">
        <v>240</v>
      </c>
      <c r="R64" s="22" t="s">
        <v>45</v>
      </c>
      <c r="T64" s="21">
        <v>13</v>
      </c>
      <c r="U64" s="16">
        <v>1.7</v>
      </c>
      <c r="V64" s="16">
        <v>28</v>
      </c>
      <c r="W64" s="16">
        <v>7</v>
      </c>
      <c r="AA64" s="21">
        <v>115</v>
      </c>
      <c r="AB64" s="61">
        <f t="shared" si="3"/>
        <v>140.21679160809256</v>
      </c>
      <c r="AE64" s="16">
        <v>2</v>
      </c>
      <c r="AJ64" s="24" t="s">
        <v>46</v>
      </c>
    </row>
    <row r="65" spans="1:36">
      <c r="A65" s="11" t="s">
        <v>204</v>
      </c>
      <c r="B65" s="12" t="s">
        <v>180</v>
      </c>
      <c r="C65" s="12" t="s">
        <v>80</v>
      </c>
      <c r="D65" s="12" t="s">
        <v>203</v>
      </c>
      <c r="E65" s="11">
        <v>190</v>
      </c>
      <c r="G65" s="11">
        <v>41.455663000000001</v>
      </c>
      <c r="H65" s="11">
        <v>-120.151017</v>
      </c>
      <c r="I65" s="11" t="s">
        <v>204</v>
      </c>
      <c r="J65" s="15">
        <v>-1.774023378263969E-2</v>
      </c>
      <c r="K65" s="16">
        <v>57.92</v>
      </c>
      <c r="L65" s="16">
        <v>14.4</v>
      </c>
      <c r="M65" s="17">
        <v>21350</v>
      </c>
      <c r="N65" s="18"/>
      <c r="O65" s="19">
        <v>8.3000000000000007</v>
      </c>
      <c r="P65" s="20"/>
      <c r="Q65" s="21">
        <v>160</v>
      </c>
      <c r="R65" s="22" t="s">
        <v>45</v>
      </c>
      <c r="S65" s="16">
        <v>28</v>
      </c>
      <c r="T65" s="21">
        <v>16</v>
      </c>
      <c r="U65" s="16">
        <v>0.4</v>
      </c>
      <c r="V65" s="16">
        <v>25</v>
      </c>
      <c r="W65" s="16">
        <v>3.2</v>
      </c>
      <c r="X65" s="21">
        <v>0.03</v>
      </c>
      <c r="AA65" s="21">
        <v>103</v>
      </c>
      <c r="AB65" s="61">
        <f t="shared" si="3"/>
        <v>125.5854742229003</v>
      </c>
      <c r="AD65" s="21">
        <v>5.9</v>
      </c>
      <c r="AE65" s="16">
        <v>3</v>
      </c>
      <c r="AF65" s="16">
        <v>0.2</v>
      </c>
      <c r="AG65" s="21">
        <v>1.3</v>
      </c>
      <c r="AJ65" s="24" t="s">
        <v>46</v>
      </c>
    </row>
    <row r="66" spans="1:36">
      <c r="A66" s="11" t="s">
        <v>211</v>
      </c>
      <c r="B66" s="12" t="s">
        <v>180</v>
      </c>
      <c r="C66" s="12" t="s">
        <v>77</v>
      </c>
      <c r="D66" s="12" t="s">
        <v>210</v>
      </c>
      <c r="E66" s="11">
        <v>320</v>
      </c>
      <c r="G66" s="11">
        <v>41.439646000000003</v>
      </c>
      <c r="H66" s="11">
        <v>-120.13108800000001</v>
      </c>
      <c r="I66" s="11" t="s">
        <v>211</v>
      </c>
      <c r="J66" s="15">
        <v>6.247875993932675E-2</v>
      </c>
      <c r="K66" s="16">
        <v>57.92</v>
      </c>
      <c r="L66" s="16">
        <v>14.4</v>
      </c>
      <c r="M66" s="17">
        <v>30188</v>
      </c>
      <c r="N66" s="29">
        <v>8.1999999999999993</v>
      </c>
      <c r="O66" s="29">
        <v>7.8</v>
      </c>
      <c r="Q66" s="21">
        <v>195</v>
      </c>
      <c r="R66" s="22" t="s">
        <v>45</v>
      </c>
      <c r="T66" s="21">
        <v>15</v>
      </c>
      <c r="U66" s="16">
        <v>0.9</v>
      </c>
      <c r="V66" s="16">
        <v>23</v>
      </c>
      <c r="W66" s="16">
        <v>3</v>
      </c>
      <c r="AA66" s="21">
        <v>90</v>
      </c>
      <c r="AB66" s="61">
        <f t="shared" si="3"/>
        <v>109.73488038894202</v>
      </c>
      <c r="AE66" s="16">
        <v>1</v>
      </c>
      <c r="AJ66" s="24" t="s">
        <v>46</v>
      </c>
    </row>
    <row r="67" spans="1:36">
      <c r="A67" s="11" t="s">
        <v>215</v>
      </c>
      <c r="B67" s="12" t="s">
        <v>180</v>
      </c>
      <c r="C67" s="12" t="s">
        <v>80</v>
      </c>
      <c r="D67" s="12" t="s">
        <v>181</v>
      </c>
      <c r="E67" s="11">
        <v>230</v>
      </c>
      <c r="G67" s="11">
        <v>41.413285999999999</v>
      </c>
      <c r="H67" s="11">
        <v>-120.10247699999999</v>
      </c>
      <c r="I67" s="11" t="s">
        <v>215</v>
      </c>
      <c r="J67" s="15">
        <v>-9.7312659040562511E-3</v>
      </c>
      <c r="K67" s="16">
        <v>57.92</v>
      </c>
      <c r="L67" s="16">
        <v>14.4</v>
      </c>
      <c r="M67" s="17">
        <v>21350</v>
      </c>
      <c r="N67" s="18"/>
      <c r="O67" s="19">
        <v>8.1999999999999993</v>
      </c>
      <c r="P67" s="20"/>
      <c r="Q67" s="21">
        <v>300</v>
      </c>
      <c r="R67" s="22" t="s">
        <v>45</v>
      </c>
      <c r="S67" s="16">
        <v>30</v>
      </c>
      <c r="T67" s="21">
        <v>61</v>
      </c>
      <c r="U67" s="16">
        <v>1.4</v>
      </c>
      <c r="V67" s="16">
        <v>18</v>
      </c>
      <c r="W67" s="16">
        <v>3</v>
      </c>
      <c r="X67" s="21">
        <v>0.48</v>
      </c>
      <c r="AA67" s="21">
        <v>50</v>
      </c>
      <c r="AB67" s="61">
        <f t="shared" si="3"/>
        <v>60.963822438301122</v>
      </c>
      <c r="AD67" s="21">
        <v>94</v>
      </c>
      <c r="AE67" s="16">
        <v>33</v>
      </c>
      <c r="AF67" s="16">
        <v>0</v>
      </c>
      <c r="AG67" s="21">
        <v>1.4</v>
      </c>
      <c r="AJ67" s="24" t="s">
        <v>46</v>
      </c>
    </row>
    <row r="68" spans="1:36">
      <c r="A68" s="27" t="s">
        <v>223</v>
      </c>
      <c r="B68" s="12" t="s">
        <v>180</v>
      </c>
      <c r="C68" s="12" t="s">
        <v>85</v>
      </c>
      <c r="D68" s="12" t="s">
        <v>218</v>
      </c>
      <c r="E68" s="27">
        <v>130</v>
      </c>
      <c r="F68" s="28"/>
      <c r="G68" s="11">
        <v>41.394857000000002</v>
      </c>
      <c r="H68" s="11">
        <v>-120.09997799999999</v>
      </c>
      <c r="I68" s="27" t="s">
        <v>223</v>
      </c>
      <c r="J68" s="15">
        <v>8.1904983316760938E-3</v>
      </c>
      <c r="K68" s="16">
        <v>57.92</v>
      </c>
      <c r="L68" s="16">
        <v>14.4</v>
      </c>
      <c r="M68" s="17">
        <v>22837</v>
      </c>
      <c r="N68" s="29">
        <v>8.3000000000000007</v>
      </c>
      <c r="O68" s="29">
        <v>7.8</v>
      </c>
      <c r="Q68" s="21">
        <v>181</v>
      </c>
      <c r="R68" s="22" t="s">
        <v>45</v>
      </c>
      <c r="S68" s="16">
        <v>42</v>
      </c>
      <c r="T68" s="21">
        <v>33</v>
      </c>
      <c r="U68" s="16">
        <v>2.1</v>
      </c>
      <c r="V68" s="16">
        <v>6.2</v>
      </c>
      <c r="W68" s="16">
        <v>0.4</v>
      </c>
      <c r="X68" s="21">
        <v>0.19</v>
      </c>
      <c r="AA68" s="21">
        <v>66</v>
      </c>
      <c r="AB68" s="61">
        <f t="shared" si="3"/>
        <v>80.47224561855748</v>
      </c>
      <c r="AD68" s="21">
        <v>15</v>
      </c>
      <c r="AE68" s="16">
        <v>5.2</v>
      </c>
      <c r="AF68" s="16">
        <v>0.3</v>
      </c>
      <c r="AG68" s="21">
        <v>0.5</v>
      </c>
      <c r="AH68" s="240">
        <v>0.01</v>
      </c>
      <c r="AJ68" s="24" t="s">
        <v>46</v>
      </c>
    </row>
    <row r="69" spans="1:36">
      <c r="A69" s="11" t="s">
        <v>249</v>
      </c>
      <c r="B69" s="12" t="s">
        <v>180</v>
      </c>
      <c r="C69" s="12" t="s">
        <v>248</v>
      </c>
      <c r="D69" s="12" t="s">
        <v>218</v>
      </c>
      <c r="E69" s="30">
        <v>84</v>
      </c>
      <c r="F69" s="31"/>
      <c r="G69" s="11">
        <v>41.530183000000001</v>
      </c>
      <c r="H69" s="11">
        <v>-120.181864</v>
      </c>
      <c r="I69" s="11" t="s">
        <v>249</v>
      </c>
      <c r="J69" s="15">
        <v>-1.498410592566143E-3</v>
      </c>
      <c r="K69" s="16">
        <v>57.92</v>
      </c>
      <c r="L69" s="16">
        <v>14.4</v>
      </c>
      <c r="M69" s="17">
        <v>21349</v>
      </c>
      <c r="N69" s="18"/>
      <c r="O69" s="19">
        <v>7.4</v>
      </c>
      <c r="P69" s="20"/>
      <c r="Q69" s="21">
        <v>245</v>
      </c>
      <c r="R69" s="22" t="s">
        <v>45</v>
      </c>
      <c r="S69" s="16">
        <v>31</v>
      </c>
      <c r="T69" s="21">
        <v>11</v>
      </c>
      <c r="U69" s="16">
        <v>1.3</v>
      </c>
      <c r="V69" s="16">
        <v>43</v>
      </c>
      <c r="W69" s="16">
        <v>12</v>
      </c>
      <c r="X69" s="21">
        <v>0.12</v>
      </c>
      <c r="AA69" s="21">
        <v>172</v>
      </c>
      <c r="AB69" s="61">
        <f t="shared" si="3"/>
        <v>209.71554918775584</v>
      </c>
      <c r="AD69" s="21">
        <v>7.9</v>
      </c>
      <c r="AE69" s="16">
        <v>1</v>
      </c>
      <c r="AF69" s="16">
        <v>0.1</v>
      </c>
      <c r="AG69" s="21">
        <v>1.3</v>
      </c>
      <c r="AJ69" s="24" t="s">
        <v>46</v>
      </c>
    </row>
    <row r="70" spans="1:36">
      <c r="A70" s="11" t="s">
        <v>262</v>
      </c>
      <c r="B70" s="12" t="s">
        <v>180</v>
      </c>
      <c r="C70" s="12" t="s">
        <v>77</v>
      </c>
      <c r="D70" s="12" t="s">
        <v>261</v>
      </c>
      <c r="E70" s="11">
        <v>200</v>
      </c>
      <c r="G70" s="11">
        <v>41.503818000000003</v>
      </c>
      <c r="H70" s="11">
        <v>-120.148483</v>
      </c>
      <c r="I70" s="11" t="s">
        <v>262</v>
      </c>
      <c r="J70" s="15">
        <v>2.522871353354858E-2</v>
      </c>
      <c r="K70" s="16">
        <v>57.92</v>
      </c>
      <c r="L70" s="16">
        <v>14.4</v>
      </c>
      <c r="M70" s="17">
        <v>30189</v>
      </c>
      <c r="N70" s="29">
        <v>7.6</v>
      </c>
      <c r="O70" s="29">
        <v>7.8</v>
      </c>
      <c r="Q70" s="21">
        <v>315</v>
      </c>
      <c r="R70" s="22" t="s">
        <v>45</v>
      </c>
      <c r="T70" s="21">
        <v>29</v>
      </c>
      <c r="U70" s="16">
        <v>1</v>
      </c>
      <c r="V70" s="16">
        <v>27</v>
      </c>
      <c r="W70" s="16">
        <v>10</v>
      </c>
      <c r="X70" s="21">
        <v>0</v>
      </c>
      <c r="AA70" s="21">
        <v>160</v>
      </c>
      <c r="AB70" s="61">
        <f t="shared" si="3"/>
        <v>195.08423180256358</v>
      </c>
      <c r="AE70" s="16">
        <v>3</v>
      </c>
      <c r="AF70" s="16">
        <v>0.1</v>
      </c>
      <c r="AJ70" s="24" t="s">
        <v>46</v>
      </c>
    </row>
    <row r="71" spans="1:36">
      <c r="A71" s="11" t="s">
        <v>272</v>
      </c>
      <c r="B71" s="12" t="s">
        <v>180</v>
      </c>
      <c r="C71" s="12" t="s">
        <v>230</v>
      </c>
      <c r="D71" s="12" t="s">
        <v>181</v>
      </c>
      <c r="E71" s="11">
        <v>150</v>
      </c>
      <c r="G71" s="11">
        <v>41.479931000000001</v>
      </c>
      <c r="H71" s="11">
        <v>-120.166623</v>
      </c>
      <c r="I71" s="11" t="s">
        <v>272</v>
      </c>
      <c r="J71" s="15">
        <v>-0.14931127883710951</v>
      </c>
      <c r="K71" s="16">
        <v>57.92</v>
      </c>
      <c r="L71" s="16">
        <v>14.4</v>
      </c>
      <c r="M71" s="17">
        <v>25003</v>
      </c>
      <c r="N71" s="18"/>
      <c r="O71" s="19">
        <v>8.4</v>
      </c>
      <c r="P71" s="20"/>
      <c r="Q71" s="21">
        <v>185</v>
      </c>
      <c r="R71" s="22" t="s">
        <v>45</v>
      </c>
      <c r="S71" s="16">
        <v>25</v>
      </c>
      <c r="T71" s="21">
        <v>18</v>
      </c>
      <c r="U71" s="16">
        <v>1.2</v>
      </c>
      <c r="V71" s="16">
        <v>28</v>
      </c>
      <c r="W71" s="16">
        <v>6.2</v>
      </c>
      <c r="X71" s="21">
        <v>0.05</v>
      </c>
      <c r="AA71" s="21">
        <v>172</v>
      </c>
      <c r="AB71" s="61">
        <f t="shared" si="3"/>
        <v>209.71554918775584</v>
      </c>
      <c r="AD71" s="21">
        <v>4</v>
      </c>
      <c r="AE71" s="16">
        <v>3.5</v>
      </c>
      <c r="AF71" s="16">
        <v>0.2</v>
      </c>
      <c r="AG71" s="21">
        <v>2.9</v>
      </c>
      <c r="AJ71" s="24" t="s">
        <v>46</v>
      </c>
    </row>
    <row r="72" spans="1:36">
      <c r="A72" s="11" t="s">
        <v>282</v>
      </c>
      <c r="B72" s="12" t="s">
        <v>180</v>
      </c>
      <c r="C72" s="12" t="s">
        <v>85</v>
      </c>
      <c r="D72" s="12" t="s">
        <v>181</v>
      </c>
      <c r="E72" s="30">
        <v>360</v>
      </c>
      <c r="F72" s="31"/>
      <c r="G72" s="11">
        <v>41.464612000000002</v>
      </c>
      <c r="H72" s="11">
        <v>-120.135583</v>
      </c>
      <c r="I72" s="11" t="s">
        <v>282</v>
      </c>
      <c r="J72" s="15">
        <v>1.6978656916005832E-2</v>
      </c>
      <c r="K72" s="16">
        <v>57.92</v>
      </c>
      <c r="L72" s="16">
        <v>14.4</v>
      </c>
      <c r="M72" s="17">
        <v>21350</v>
      </c>
      <c r="N72" s="18"/>
      <c r="O72" s="19">
        <v>8.5</v>
      </c>
      <c r="P72" s="20"/>
      <c r="Q72" s="21">
        <v>200</v>
      </c>
      <c r="R72" s="22" t="s">
        <v>45</v>
      </c>
      <c r="S72" s="16">
        <v>36</v>
      </c>
      <c r="T72" s="21">
        <v>37</v>
      </c>
      <c r="U72" s="16">
        <v>3.4</v>
      </c>
      <c r="V72" s="16">
        <v>14</v>
      </c>
      <c r="W72" s="16">
        <v>7.1</v>
      </c>
      <c r="X72" s="21">
        <v>0.08</v>
      </c>
      <c r="AA72" s="21">
        <v>135</v>
      </c>
      <c r="AB72" s="61">
        <f t="shared" si="3"/>
        <v>164.60232058341302</v>
      </c>
      <c r="AD72" s="21">
        <v>1</v>
      </c>
      <c r="AE72" s="16">
        <v>4</v>
      </c>
      <c r="AF72" s="16">
        <v>0.4</v>
      </c>
      <c r="AG72" s="21">
        <v>1.7</v>
      </c>
      <c r="AJ72" s="24" t="s">
        <v>46</v>
      </c>
    </row>
    <row r="73" spans="1:36">
      <c r="A73" s="11" t="s">
        <v>195</v>
      </c>
      <c r="B73" s="12" t="s">
        <v>180</v>
      </c>
      <c r="C73" s="12" t="s">
        <v>77</v>
      </c>
      <c r="D73" s="12" t="s">
        <v>189</v>
      </c>
      <c r="E73" s="11">
        <v>450</v>
      </c>
      <c r="G73" s="11">
        <v>41.331339</v>
      </c>
      <c r="H73" s="11">
        <v>-120.09908900000001</v>
      </c>
      <c r="I73" s="11" t="s">
        <v>195</v>
      </c>
      <c r="J73" s="15" t="e">
        <v>#DIV/0!</v>
      </c>
      <c r="K73" s="16">
        <v>59</v>
      </c>
      <c r="L73" s="16">
        <v>15</v>
      </c>
      <c r="M73" s="17">
        <v>30551</v>
      </c>
      <c r="N73" s="29">
        <v>7.8</v>
      </c>
      <c r="O73" s="29"/>
      <c r="Q73" s="21">
        <v>240</v>
      </c>
      <c r="R73" s="22" t="s">
        <v>45</v>
      </c>
      <c r="AB73" s="61"/>
      <c r="AJ73" s="24" t="s">
        <v>46</v>
      </c>
    </row>
    <row r="74" spans="1:36">
      <c r="A74" s="27" t="s">
        <v>204</v>
      </c>
      <c r="B74" s="12" t="s">
        <v>180</v>
      </c>
      <c r="C74" s="12" t="s">
        <v>80</v>
      </c>
      <c r="D74" s="12" t="s">
        <v>203</v>
      </c>
      <c r="E74" s="27">
        <v>190</v>
      </c>
      <c r="F74" s="28"/>
      <c r="G74" s="11">
        <v>41.455663000000001</v>
      </c>
      <c r="H74" s="11">
        <v>-120.151017</v>
      </c>
      <c r="I74" s="27" t="s">
        <v>204</v>
      </c>
      <c r="J74" s="15">
        <v>5.2161041307642944E-3</v>
      </c>
      <c r="K74" s="16">
        <v>59</v>
      </c>
      <c r="L74" s="16">
        <v>15</v>
      </c>
      <c r="M74" s="17">
        <v>22837</v>
      </c>
      <c r="N74" s="29">
        <v>8.1999999999999993</v>
      </c>
      <c r="O74" s="29">
        <v>8</v>
      </c>
      <c r="Q74" s="21">
        <v>216</v>
      </c>
      <c r="R74" s="22" t="s">
        <v>45</v>
      </c>
      <c r="S74" s="16">
        <v>28</v>
      </c>
      <c r="T74" s="21">
        <v>18</v>
      </c>
      <c r="U74" s="16">
        <v>0.8</v>
      </c>
      <c r="V74" s="16">
        <v>25</v>
      </c>
      <c r="W74" s="16">
        <v>2.6</v>
      </c>
      <c r="X74" s="21">
        <v>0.06</v>
      </c>
      <c r="AA74" s="21">
        <v>104</v>
      </c>
      <c r="AB74" s="61">
        <f t="shared" ref="AB74:AB87" si="4">(($AB$420*2)/$AA$420)*AA74</f>
        <v>126.80475067166633</v>
      </c>
      <c r="AD74" s="21">
        <v>4.8</v>
      </c>
      <c r="AE74" s="16">
        <v>1.6</v>
      </c>
      <c r="AF74" s="16">
        <v>0.1</v>
      </c>
      <c r="AG74" s="21">
        <v>0.8</v>
      </c>
      <c r="AH74" s="240">
        <v>0.01</v>
      </c>
      <c r="AJ74" s="24" t="s">
        <v>46</v>
      </c>
    </row>
    <row r="75" spans="1:36">
      <c r="A75" s="11" t="s">
        <v>205</v>
      </c>
      <c r="B75" s="12" t="s">
        <v>180</v>
      </c>
      <c r="C75" s="12" t="s">
        <v>77</v>
      </c>
      <c r="D75" s="12" t="s">
        <v>189</v>
      </c>
      <c r="E75" s="11">
        <v>486</v>
      </c>
      <c r="G75" s="11">
        <v>41.448383999999997</v>
      </c>
      <c r="H75" s="11">
        <v>-120.147156</v>
      </c>
      <c r="I75" s="11" t="s">
        <v>205</v>
      </c>
      <c r="J75" s="15">
        <v>-1.7773503325450299E-3</v>
      </c>
      <c r="K75" s="16">
        <v>59</v>
      </c>
      <c r="L75" s="16">
        <v>15</v>
      </c>
      <c r="M75" s="17">
        <v>28306</v>
      </c>
      <c r="N75" s="29">
        <v>8</v>
      </c>
      <c r="O75" s="29">
        <v>8.3000000000000007</v>
      </c>
      <c r="Q75" s="21">
        <v>255</v>
      </c>
      <c r="R75" s="22" t="s">
        <v>45</v>
      </c>
      <c r="T75" s="21">
        <v>14</v>
      </c>
      <c r="U75" s="16">
        <v>0.8</v>
      </c>
      <c r="V75" s="16">
        <v>27</v>
      </c>
      <c r="W75" s="16">
        <v>6</v>
      </c>
      <c r="X75" s="21">
        <v>0</v>
      </c>
      <c r="AA75" s="21">
        <v>116</v>
      </c>
      <c r="AB75" s="61">
        <f t="shared" si="4"/>
        <v>141.4360680568586</v>
      </c>
      <c r="AD75" s="21">
        <v>5</v>
      </c>
      <c r="AE75" s="16">
        <v>1</v>
      </c>
      <c r="AG75" s="21">
        <v>1.8</v>
      </c>
      <c r="AJ75" s="24" t="s">
        <v>46</v>
      </c>
    </row>
    <row r="76" spans="1:36">
      <c r="A76" s="11" t="s">
        <v>213</v>
      </c>
      <c r="B76" s="12" t="s">
        <v>180</v>
      </c>
      <c r="C76" s="12" t="s">
        <v>77</v>
      </c>
      <c r="D76" s="12" t="s">
        <v>210</v>
      </c>
      <c r="E76" s="11">
        <v>362</v>
      </c>
      <c r="G76" s="30">
        <v>41.434517999999997</v>
      </c>
      <c r="H76" s="30">
        <v>-120.102389</v>
      </c>
      <c r="I76" s="11" t="s">
        <v>213</v>
      </c>
      <c r="J76" s="15">
        <v>0.113943805988536</v>
      </c>
      <c r="K76" s="16">
        <v>59</v>
      </c>
      <c r="L76" s="16">
        <v>15</v>
      </c>
      <c r="M76" s="17">
        <v>30188</v>
      </c>
      <c r="N76" s="29">
        <v>8</v>
      </c>
      <c r="O76" s="29">
        <v>7.9</v>
      </c>
      <c r="Q76" s="21">
        <v>255</v>
      </c>
      <c r="R76" s="22" t="s">
        <v>45</v>
      </c>
      <c r="T76" s="21">
        <v>20</v>
      </c>
      <c r="U76" s="16">
        <v>2.4</v>
      </c>
      <c r="V76" s="16">
        <v>24</v>
      </c>
      <c r="W76" s="16">
        <v>7</v>
      </c>
      <c r="X76" s="21">
        <v>0</v>
      </c>
      <c r="AA76" s="21">
        <v>106</v>
      </c>
      <c r="AB76" s="61">
        <f t="shared" si="4"/>
        <v>129.24330356919836</v>
      </c>
      <c r="AE76" s="16">
        <v>1</v>
      </c>
      <c r="AF76" s="16">
        <v>0.1</v>
      </c>
      <c r="AJ76" s="24" t="s">
        <v>46</v>
      </c>
    </row>
    <row r="77" spans="1:36">
      <c r="A77" s="11" t="s">
        <v>219</v>
      </c>
      <c r="B77" s="12" t="s">
        <v>180</v>
      </c>
      <c r="C77" s="12" t="s">
        <v>85</v>
      </c>
      <c r="D77" s="12" t="s">
        <v>218</v>
      </c>
      <c r="E77" s="11">
        <v>60</v>
      </c>
      <c r="G77" s="11">
        <v>41.400298999999997</v>
      </c>
      <c r="H77" s="14">
        <v>-120.11851</v>
      </c>
      <c r="I77" s="11" t="s">
        <v>219</v>
      </c>
      <c r="J77" s="15">
        <v>-6.35308661461805E-3</v>
      </c>
      <c r="K77" s="16">
        <v>59</v>
      </c>
      <c r="L77" s="16">
        <v>15</v>
      </c>
      <c r="M77" s="17">
        <v>21350</v>
      </c>
      <c r="N77" s="18"/>
      <c r="O77" s="19">
        <v>8.3000000000000007</v>
      </c>
      <c r="P77" s="20"/>
      <c r="Q77" s="21">
        <v>140</v>
      </c>
      <c r="R77" s="22" t="s">
        <v>45</v>
      </c>
      <c r="S77" s="16">
        <v>36</v>
      </c>
      <c r="T77" s="21">
        <v>7</v>
      </c>
      <c r="U77" s="16">
        <v>2.5</v>
      </c>
      <c r="V77" s="16">
        <v>17</v>
      </c>
      <c r="W77" s="16">
        <v>9.3000000000000007</v>
      </c>
      <c r="X77" s="21">
        <v>0.16</v>
      </c>
      <c r="AA77" s="21">
        <v>95</v>
      </c>
      <c r="AB77" s="61">
        <f t="shared" si="4"/>
        <v>115.83126263277212</v>
      </c>
      <c r="AD77" s="21">
        <v>3.3</v>
      </c>
      <c r="AE77" s="16">
        <v>0.5</v>
      </c>
      <c r="AF77" s="16">
        <v>0.1</v>
      </c>
      <c r="AG77" s="21">
        <v>1.3</v>
      </c>
      <c r="AJ77" s="24" t="s">
        <v>46</v>
      </c>
    </row>
    <row r="78" spans="1:36">
      <c r="A78" s="27" t="s">
        <v>241</v>
      </c>
      <c r="B78" s="12" t="s">
        <v>180</v>
      </c>
      <c r="C78" s="12" t="s">
        <v>77</v>
      </c>
      <c r="E78" s="27">
        <v>440</v>
      </c>
      <c r="F78" s="28"/>
      <c r="G78" s="11">
        <v>41.537289000000001</v>
      </c>
      <c r="H78" s="11">
        <v>-120.172552</v>
      </c>
      <c r="I78" s="27" t="s">
        <v>241</v>
      </c>
      <c r="J78" s="15">
        <v>3.8463547017915774E-2</v>
      </c>
      <c r="K78" s="16">
        <v>59</v>
      </c>
      <c r="L78" s="16">
        <v>15</v>
      </c>
      <c r="M78" s="17">
        <v>30903</v>
      </c>
      <c r="N78" s="29">
        <v>7.5</v>
      </c>
      <c r="O78" s="29">
        <v>8.4</v>
      </c>
      <c r="Q78" s="21">
        <v>339</v>
      </c>
      <c r="R78" s="22" t="s">
        <v>45</v>
      </c>
      <c r="T78" s="21">
        <v>17</v>
      </c>
      <c r="V78" s="16">
        <v>36</v>
      </c>
      <c r="W78" s="16">
        <v>9</v>
      </c>
      <c r="AA78" s="21">
        <v>149</v>
      </c>
      <c r="AB78" s="61">
        <f t="shared" si="4"/>
        <v>181.67219086613733</v>
      </c>
      <c r="AE78" s="16">
        <v>2</v>
      </c>
      <c r="AJ78" s="24" t="s">
        <v>46</v>
      </c>
    </row>
    <row r="79" spans="1:36">
      <c r="A79" s="11" t="s">
        <v>257</v>
      </c>
      <c r="B79" s="12" t="s">
        <v>180</v>
      </c>
      <c r="C79" s="12" t="s">
        <v>77</v>
      </c>
      <c r="D79" s="12" t="s">
        <v>256</v>
      </c>
      <c r="E79" s="11">
        <v>211</v>
      </c>
      <c r="G79" s="11">
        <v>41.521383</v>
      </c>
      <c r="H79" s="11">
        <v>-120.17766399999999</v>
      </c>
      <c r="I79" s="11" t="s">
        <v>257</v>
      </c>
      <c r="J79" s="15">
        <v>-1.4044713881287337E-2</v>
      </c>
      <c r="K79" s="16">
        <v>59</v>
      </c>
      <c r="L79" s="16">
        <v>15</v>
      </c>
      <c r="M79" s="17">
        <v>27227</v>
      </c>
      <c r="N79" s="29">
        <v>7.3</v>
      </c>
      <c r="O79" s="29">
        <v>8.1999999999999993</v>
      </c>
      <c r="Q79" s="21">
        <v>253</v>
      </c>
      <c r="R79" s="22" t="s">
        <v>45</v>
      </c>
      <c r="T79" s="21">
        <v>8.6999999999999993</v>
      </c>
      <c r="U79" s="16">
        <v>0.7</v>
      </c>
      <c r="V79" s="16">
        <v>29</v>
      </c>
      <c r="W79" s="16">
        <v>8.6</v>
      </c>
      <c r="X79" s="21">
        <v>0</v>
      </c>
      <c r="AA79" s="21">
        <v>123</v>
      </c>
      <c r="AB79" s="61">
        <f t="shared" si="4"/>
        <v>149.97100319822076</v>
      </c>
      <c r="AD79" s="21">
        <v>4.0999999999999996</v>
      </c>
      <c r="AE79" s="16">
        <v>0</v>
      </c>
      <c r="AG79" s="21">
        <v>5</v>
      </c>
      <c r="AJ79" s="24" t="s">
        <v>46</v>
      </c>
    </row>
    <row r="80" spans="1:36">
      <c r="A80" s="11" t="s">
        <v>276</v>
      </c>
      <c r="B80" s="12" t="s">
        <v>180</v>
      </c>
      <c r="C80" s="12" t="s">
        <v>77</v>
      </c>
      <c r="E80" s="11">
        <v>425</v>
      </c>
      <c r="G80" s="11">
        <v>41.479579000000001</v>
      </c>
      <c r="H80" s="11">
        <v>-120.173333</v>
      </c>
      <c r="I80" s="11" t="s">
        <v>276</v>
      </c>
      <c r="J80" s="15">
        <v>-0.1145792658157066</v>
      </c>
      <c r="K80" s="16">
        <v>59</v>
      </c>
      <c r="L80" s="16">
        <v>15</v>
      </c>
      <c r="M80" s="17">
        <v>30552</v>
      </c>
      <c r="N80" s="29">
        <v>7.9</v>
      </c>
      <c r="O80" s="29">
        <v>8</v>
      </c>
      <c r="Q80" s="21">
        <v>245</v>
      </c>
      <c r="R80" s="22" t="s">
        <v>45</v>
      </c>
      <c r="V80" s="16">
        <v>30</v>
      </c>
      <c r="W80" s="16">
        <v>6</v>
      </c>
      <c r="X80" s="21">
        <v>0</v>
      </c>
      <c r="AA80" s="21">
        <v>124</v>
      </c>
      <c r="AB80" s="61">
        <f t="shared" si="4"/>
        <v>151.19027964698677</v>
      </c>
      <c r="AE80" s="16">
        <v>1</v>
      </c>
      <c r="AJ80" s="24" t="s">
        <v>46</v>
      </c>
    </row>
    <row r="81" spans="1:36">
      <c r="A81" s="11" t="s">
        <v>292</v>
      </c>
      <c r="B81" s="12" t="s">
        <v>180</v>
      </c>
      <c r="D81" s="12" t="s">
        <v>181</v>
      </c>
      <c r="E81" s="11">
        <v>145</v>
      </c>
      <c r="G81" s="11">
        <v>41.559362999999998</v>
      </c>
      <c r="H81" s="11">
        <v>-120.142736</v>
      </c>
      <c r="I81" s="11" t="s">
        <v>292</v>
      </c>
      <c r="J81" s="15">
        <v>-1.3394428013818821E-2</v>
      </c>
      <c r="K81" s="16">
        <v>59</v>
      </c>
      <c r="L81" s="16">
        <v>15</v>
      </c>
      <c r="M81" s="17">
        <v>21343</v>
      </c>
      <c r="N81" s="18"/>
      <c r="O81" s="19">
        <v>8.1999999999999993</v>
      </c>
      <c r="P81" s="20"/>
      <c r="Q81" s="21">
        <v>165</v>
      </c>
      <c r="R81" s="22" t="s">
        <v>45</v>
      </c>
      <c r="S81" s="16">
        <v>32</v>
      </c>
      <c r="T81" s="21">
        <v>34</v>
      </c>
      <c r="U81" s="16">
        <v>3.6</v>
      </c>
      <c r="V81" s="16">
        <v>12</v>
      </c>
      <c r="W81" s="16">
        <v>0.4</v>
      </c>
      <c r="X81" s="21">
        <v>0.3</v>
      </c>
      <c r="AA81" s="21">
        <v>104</v>
      </c>
      <c r="AB81" s="61">
        <f t="shared" si="4"/>
        <v>126.80475067166633</v>
      </c>
      <c r="AD81" s="21">
        <v>4.3</v>
      </c>
      <c r="AE81" s="16">
        <v>0.5</v>
      </c>
      <c r="AF81" s="16">
        <v>0.4</v>
      </c>
      <c r="AG81" s="21">
        <v>3.7</v>
      </c>
      <c r="AJ81" s="24" t="s">
        <v>46</v>
      </c>
    </row>
    <row r="82" spans="1:36">
      <c r="A82" s="11" t="s">
        <v>294</v>
      </c>
      <c r="B82" s="12" t="s">
        <v>180</v>
      </c>
      <c r="C82" s="12" t="s">
        <v>77</v>
      </c>
      <c r="D82" s="12" t="s">
        <v>233</v>
      </c>
      <c r="G82" s="11">
        <v>41.570239000000001</v>
      </c>
      <c r="H82" s="11">
        <v>-120.173371</v>
      </c>
      <c r="I82" s="11" t="s">
        <v>294</v>
      </c>
      <c r="J82" s="15">
        <v>1.2289893707876509E-2</v>
      </c>
      <c r="K82" s="16">
        <v>59</v>
      </c>
      <c r="L82" s="16">
        <v>15</v>
      </c>
      <c r="M82" s="17">
        <v>30482</v>
      </c>
      <c r="N82" s="29">
        <v>7.9</v>
      </c>
      <c r="O82" s="29">
        <v>8.1999999999999993</v>
      </c>
      <c r="Q82" s="21">
        <v>275</v>
      </c>
      <c r="R82" s="22" t="s">
        <v>45</v>
      </c>
      <c r="T82" s="21">
        <v>14</v>
      </c>
      <c r="U82" s="16">
        <v>1.3</v>
      </c>
      <c r="V82" s="16">
        <v>30</v>
      </c>
      <c r="W82" s="16">
        <v>8</v>
      </c>
      <c r="X82" s="21">
        <v>0</v>
      </c>
      <c r="AA82" s="21">
        <v>109</v>
      </c>
      <c r="AB82" s="61">
        <f t="shared" si="4"/>
        <v>132.90113291549645</v>
      </c>
      <c r="AD82" s="21">
        <v>5</v>
      </c>
      <c r="AE82" s="16">
        <v>5</v>
      </c>
      <c r="AG82" s="21">
        <v>19</v>
      </c>
      <c r="AJ82" s="24" t="s">
        <v>46</v>
      </c>
    </row>
    <row r="83" spans="1:36">
      <c r="A83" s="11" t="s">
        <v>298</v>
      </c>
      <c r="B83" s="12" t="s">
        <v>180</v>
      </c>
      <c r="C83" s="12" t="s">
        <v>77</v>
      </c>
      <c r="D83" s="12" t="s">
        <v>189</v>
      </c>
      <c r="E83" s="11">
        <v>263</v>
      </c>
      <c r="G83" s="11">
        <v>41.548121000000002</v>
      </c>
      <c r="H83" s="11">
        <v>-120.17077399999999</v>
      </c>
      <c r="I83" s="11" t="s">
        <v>298</v>
      </c>
      <c r="J83" s="15">
        <v>2.3315687397455074E-2</v>
      </c>
      <c r="K83" s="16">
        <v>59</v>
      </c>
      <c r="L83" s="16">
        <v>15</v>
      </c>
      <c r="M83" s="17">
        <v>30482</v>
      </c>
      <c r="N83" s="29">
        <v>8</v>
      </c>
      <c r="O83" s="29">
        <v>8.1999999999999993</v>
      </c>
      <c r="Q83" s="21">
        <v>260</v>
      </c>
      <c r="R83" s="22" t="s">
        <v>45</v>
      </c>
      <c r="T83" s="21">
        <v>39</v>
      </c>
      <c r="U83" s="16">
        <v>1.4</v>
      </c>
      <c r="V83" s="16">
        <v>17</v>
      </c>
      <c r="W83" s="16">
        <v>3</v>
      </c>
      <c r="X83" s="21">
        <v>0.2</v>
      </c>
      <c r="AA83" s="21">
        <v>123</v>
      </c>
      <c r="AB83" s="61">
        <f t="shared" si="4"/>
        <v>149.97100319822076</v>
      </c>
      <c r="AD83" s="21">
        <v>8</v>
      </c>
      <c r="AE83" s="16">
        <v>2</v>
      </c>
      <c r="AG83" s="21">
        <v>1.1000000000000001</v>
      </c>
      <c r="AJ83" s="24" t="s">
        <v>46</v>
      </c>
    </row>
    <row r="84" spans="1:36">
      <c r="A84" s="11" t="s">
        <v>183</v>
      </c>
      <c r="B84" s="12" t="s">
        <v>180</v>
      </c>
      <c r="C84" s="12" t="s">
        <v>85</v>
      </c>
      <c r="D84" s="12" t="s">
        <v>181</v>
      </c>
      <c r="E84" s="11">
        <v>172</v>
      </c>
      <c r="G84" s="11">
        <v>41.322682999999998</v>
      </c>
      <c r="H84" s="11">
        <v>-120.09496300000001</v>
      </c>
      <c r="I84" s="11" t="s">
        <v>183</v>
      </c>
      <c r="J84" s="15">
        <v>8.0649434852838597E-3</v>
      </c>
      <c r="K84" s="16">
        <v>59.900000000000006</v>
      </c>
      <c r="L84" s="16">
        <v>15.5</v>
      </c>
      <c r="M84" s="17">
        <v>21437</v>
      </c>
      <c r="N84" s="18"/>
      <c r="O84" s="19">
        <v>8</v>
      </c>
      <c r="P84" s="20"/>
      <c r="Q84" s="21">
        <v>211</v>
      </c>
      <c r="R84" s="22" t="s">
        <v>45</v>
      </c>
      <c r="S84" s="16">
        <v>43</v>
      </c>
      <c r="T84" s="21">
        <v>17</v>
      </c>
      <c r="U84" s="16">
        <v>4.2</v>
      </c>
      <c r="V84" s="16">
        <v>19</v>
      </c>
      <c r="W84" s="16">
        <v>5</v>
      </c>
      <c r="X84" s="21">
        <v>0.02</v>
      </c>
      <c r="AA84" s="21">
        <v>103</v>
      </c>
      <c r="AB84" s="61">
        <f t="shared" si="4"/>
        <v>125.5854742229003</v>
      </c>
      <c r="AD84" s="21">
        <v>3.1</v>
      </c>
      <c r="AE84" s="16">
        <v>1</v>
      </c>
      <c r="AF84" s="16">
        <v>0.2</v>
      </c>
      <c r="AG84" s="21">
        <v>0.6</v>
      </c>
      <c r="AJ84" s="24" t="s">
        <v>46</v>
      </c>
    </row>
    <row r="85" spans="1:36">
      <c r="A85" s="27" t="s">
        <v>188</v>
      </c>
      <c r="B85" s="12" t="s">
        <v>180</v>
      </c>
      <c r="C85" s="12" t="s">
        <v>85</v>
      </c>
      <c r="D85" s="12" t="s">
        <v>186</v>
      </c>
      <c r="E85" s="27">
        <v>350</v>
      </c>
      <c r="F85" s="28"/>
      <c r="G85" s="11">
        <v>41.354958000000003</v>
      </c>
      <c r="H85" s="11">
        <v>-120.123665</v>
      </c>
      <c r="I85" s="27" t="s">
        <v>188</v>
      </c>
      <c r="J85" s="15">
        <v>8.2431512374395565E-3</v>
      </c>
      <c r="K85" s="16">
        <v>59.900000000000006</v>
      </c>
      <c r="L85" s="16">
        <v>15.5</v>
      </c>
      <c r="M85" s="17">
        <v>28726</v>
      </c>
      <c r="N85" s="29">
        <v>8</v>
      </c>
      <c r="O85" s="29">
        <v>8</v>
      </c>
      <c r="Q85" s="21">
        <v>220</v>
      </c>
      <c r="R85" s="22" t="s">
        <v>45</v>
      </c>
      <c r="T85" s="21">
        <v>14</v>
      </c>
      <c r="U85" s="16">
        <v>1.2</v>
      </c>
      <c r="V85" s="16">
        <v>32</v>
      </c>
      <c r="W85" s="16">
        <v>0</v>
      </c>
      <c r="X85" s="21">
        <v>0</v>
      </c>
      <c r="AA85" s="21">
        <v>106</v>
      </c>
      <c r="AB85" s="61">
        <f t="shared" si="4"/>
        <v>129.24330356919836</v>
      </c>
      <c r="AD85" s="21">
        <v>3</v>
      </c>
      <c r="AE85" s="16">
        <v>0</v>
      </c>
      <c r="AG85" s="21">
        <v>1.2</v>
      </c>
      <c r="AH85" s="240">
        <v>0</v>
      </c>
      <c r="AJ85" s="24" t="s">
        <v>46</v>
      </c>
    </row>
    <row r="86" spans="1:36">
      <c r="A86" s="11" t="s">
        <v>207</v>
      </c>
      <c r="B86" s="12" t="s">
        <v>180</v>
      </c>
      <c r="C86" s="12" t="s">
        <v>77</v>
      </c>
      <c r="D86" s="12" t="s">
        <v>189</v>
      </c>
      <c r="E86" s="11">
        <v>500</v>
      </c>
      <c r="G86" s="11">
        <v>41.440942</v>
      </c>
      <c r="H86" s="11">
        <v>-120.143828</v>
      </c>
      <c r="I86" s="11" t="s">
        <v>207</v>
      </c>
      <c r="J86" s="15">
        <v>-1.3510559931883069E-2</v>
      </c>
      <c r="K86" s="16">
        <v>59.900000000000006</v>
      </c>
      <c r="L86" s="16">
        <v>15.5</v>
      </c>
      <c r="M86" s="17">
        <v>27227</v>
      </c>
      <c r="N86" s="29">
        <v>7.9</v>
      </c>
      <c r="O86" s="29">
        <v>8.1999999999999993</v>
      </c>
      <c r="Q86" s="21">
        <v>255</v>
      </c>
      <c r="R86" s="22" t="s">
        <v>45</v>
      </c>
      <c r="T86" s="21">
        <v>10</v>
      </c>
      <c r="U86" s="16">
        <v>0.6</v>
      </c>
      <c r="V86" s="16">
        <v>32</v>
      </c>
      <c r="W86" s="16">
        <v>5.0999999999999996</v>
      </c>
      <c r="X86" s="21">
        <v>0</v>
      </c>
      <c r="AA86" s="21">
        <v>111</v>
      </c>
      <c r="AB86" s="61">
        <f t="shared" si="4"/>
        <v>135.3396858130285</v>
      </c>
      <c r="AD86" s="21">
        <v>5.9</v>
      </c>
      <c r="AE86" s="16">
        <v>0</v>
      </c>
      <c r="AG86" s="21">
        <v>12</v>
      </c>
      <c r="AJ86" s="24" t="s">
        <v>46</v>
      </c>
    </row>
    <row r="87" spans="1:36">
      <c r="A87" s="27" t="s">
        <v>215</v>
      </c>
      <c r="B87" s="12" t="s">
        <v>180</v>
      </c>
      <c r="C87" s="12" t="s">
        <v>80</v>
      </c>
      <c r="D87" s="12" t="s">
        <v>181</v>
      </c>
      <c r="E87" s="27">
        <v>230</v>
      </c>
      <c r="F87" s="28"/>
      <c r="G87" s="11">
        <v>41.413285999999999</v>
      </c>
      <c r="H87" s="11">
        <v>-120.10247699999999</v>
      </c>
      <c r="I87" s="27" t="s">
        <v>215</v>
      </c>
      <c r="J87" s="15">
        <v>-1.0200120414128003E-3</v>
      </c>
      <c r="K87" s="16">
        <v>59.900000000000006</v>
      </c>
      <c r="L87" s="16">
        <v>15.5</v>
      </c>
      <c r="M87" s="17">
        <v>21788</v>
      </c>
      <c r="N87" s="18"/>
      <c r="O87" s="19">
        <v>7.6</v>
      </c>
      <c r="P87" s="20"/>
      <c r="Q87" s="21">
        <v>411</v>
      </c>
      <c r="R87" s="22" t="s">
        <v>45</v>
      </c>
      <c r="S87" s="16">
        <v>30</v>
      </c>
      <c r="T87" s="21">
        <v>60</v>
      </c>
      <c r="U87" s="16">
        <v>1.6</v>
      </c>
      <c r="V87" s="16">
        <v>17</v>
      </c>
      <c r="W87" s="16">
        <v>4.3</v>
      </c>
      <c r="X87" s="21">
        <v>0.5</v>
      </c>
      <c r="AA87" s="21">
        <v>49</v>
      </c>
      <c r="AB87" s="61">
        <f t="shared" si="4"/>
        <v>59.744545989535098</v>
      </c>
      <c r="AD87" s="21">
        <v>90</v>
      </c>
      <c r="AE87" s="16">
        <v>35</v>
      </c>
      <c r="AF87" s="16">
        <v>0.3</v>
      </c>
      <c r="AG87" s="21">
        <v>0.3</v>
      </c>
      <c r="AJ87" s="24" t="s">
        <v>46</v>
      </c>
    </row>
    <row r="88" spans="1:36">
      <c r="A88" s="11" t="s">
        <v>216</v>
      </c>
      <c r="B88" s="12" t="s">
        <v>180</v>
      </c>
      <c r="G88" s="11">
        <v>41.416708</v>
      </c>
      <c r="H88" s="11">
        <v>-120.123841</v>
      </c>
      <c r="I88" s="11" t="s">
        <v>216</v>
      </c>
      <c r="J88" s="15" t="e">
        <v>#DIV/0!</v>
      </c>
      <c r="K88" s="16">
        <v>59.900000000000006</v>
      </c>
      <c r="L88" s="16">
        <v>15.5</v>
      </c>
      <c r="M88" s="17">
        <v>26555</v>
      </c>
      <c r="N88" s="29">
        <v>7.6</v>
      </c>
      <c r="O88" s="29"/>
      <c r="Q88" s="21">
        <v>195</v>
      </c>
      <c r="R88" s="22" t="s">
        <v>45</v>
      </c>
      <c r="AB88" s="61"/>
      <c r="AJ88" s="24" t="s">
        <v>46</v>
      </c>
    </row>
    <row r="89" spans="1:36">
      <c r="A89" s="11" t="s">
        <v>266</v>
      </c>
      <c r="B89" s="12" t="s">
        <v>180</v>
      </c>
      <c r="C89" s="12" t="s">
        <v>244</v>
      </c>
      <c r="D89" s="12" t="s">
        <v>181</v>
      </c>
      <c r="E89" s="11">
        <v>410</v>
      </c>
      <c r="G89" s="11">
        <v>41.505448000000001</v>
      </c>
      <c r="H89" s="11">
        <v>-120.169855</v>
      </c>
      <c r="I89" s="11" t="s">
        <v>266</v>
      </c>
      <c r="J89" s="15">
        <v>2.0817124319391192E-4</v>
      </c>
      <c r="K89" s="16">
        <v>59.900000000000006</v>
      </c>
      <c r="L89" s="16">
        <v>15.5</v>
      </c>
      <c r="M89" s="17">
        <v>21437</v>
      </c>
      <c r="N89" s="18"/>
      <c r="O89" s="19">
        <v>7.9</v>
      </c>
      <c r="P89" s="20"/>
      <c r="Q89" s="21">
        <v>157</v>
      </c>
      <c r="R89" s="22" t="s">
        <v>45</v>
      </c>
      <c r="S89" s="16">
        <v>24</v>
      </c>
      <c r="T89" s="21">
        <v>21</v>
      </c>
      <c r="U89" s="16">
        <v>0.8</v>
      </c>
      <c r="V89" s="16">
        <v>11</v>
      </c>
      <c r="W89" s="16">
        <v>0.6</v>
      </c>
      <c r="X89" s="21">
        <v>0.1</v>
      </c>
      <c r="AA89" s="21">
        <v>72</v>
      </c>
      <c r="AB89" s="61">
        <f t="shared" ref="AB89:AB122" si="5">(($AB$420*2)/$AA$420)*AA89</f>
        <v>87.787904311153611</v>
      </c>
      <c r="AD89" s="21">
        <v>2.6</v>
      </c>
      <c r="AE89" s="16">
        <v>0.8</v>
      </c>
      <c r="AF89" s="16">
        <v>0</v>
      </c>
      <c r="AG89" s="21">
        <v>1</v>
      </c>
      <c r="AJ89" s="24" t="s">
        <v>46</v>
      </c>
    </row>
    <row r="90" spans="1:36">
      <c r="A90" s="11" t="s">
        <v>278</v>
      </c>
      <c r="B90" s="12" t="s">
        <v>180</v>
      </c>
      <c r="C90" s="12" t="s">
        <v>77</v>
      </c>
      <c r="D90" s="12" t="s">
        <v>193</v>
      </c>
      <c r="E90" s="11">
        <v>400</v>
      </c>
      <c r="G90" s="11">
        <v>41.478051999999998</v>
      </c>
      <c r="H90" s="11">
        <v>-120.18101299999999</v>
      </c>
      <c r="I90" s="11" t="s">
        <v>278</v>
      </c>
      <c r="J90" s="15">
        <v>5.3465919683312553E-2</v>
      </c>
      <c r="K90" s="16">
        <v>59.900000000000006</v>
      </c>
      <c r="L90" s="16">
        <v>15.5</v>
      </c>
      <c r="M90" s="17">
        <v>22882</v>
      </c>
      <c r="N90" s="29">
        <v>7.9</v>
      </c>
      <c r="O90" s="29">
        <v>8</v>
      </c>
      <c r="Q90" s="21">
        <v>260</v>
      </c>
      <c r="R90" s="22" t="s">
        <v>45</v>
      </c>
      <c r="T90" s="21">
        <v>16</v>
      </c>
      <c r="U90" s="16">
        <v>1.2</v>
      </c>
      <c r="V90" s="16">
        <v>32</v>
      </c>
      <c r="W90" s="16">
        <v>6</v>
      </c>
      <c r="X90" s="21">
        <v>0.1</v>
      </c>
      <c r="AA90" s="21">
        <v>125</v>
      </c>
      <c r="AB90" s="61">
        <f t="shared" si="5"/>
        <v>152.40955609575281</v>
      </c>
      <c r="AE90" s="16">
        <v>1</v>
      </c>
      <c r="AF90" s="16">
        <v>0.1</v>
      </c>
      <c r="AJ90" s="24" t="s">
        <v>46</v>
      </c>
    </row>
    <row r="91" spans="1:36">
      <c r="A91" s="11" t="s">
        <v>289</v>
      </c>
      <c r="B91" s="12" t="s">
        <v>180</v>
      </c>
      <c r="D91" s="12" t="s">
        <v>203</v>
      </c>
      <c r="E91" s="11">
        <v>180</v>
      </c>
      <c r="G91" s="11">
        <v>41.573670999999997</v>
      </c>
      <c r="H91" s="11">
        <v>-120.15672499999999</v>
      </c>
      <c r="I91" s="11" t="s">
        <v>289</v>
      </c>
      <c r="J91" s="15">
        <v>-1.3298420395506091E-2</v>
      </c>
      <c r="K91" s="16">
        <v>59.900000000000006</v>
      </c>
      <c r="L91" s="16">
        <v>15.5</v>
      </c>
      <c r="M91" s="17">
        <v>21343</v>
      </c>
      <c r="N91" s="18"/>
      <c r="O91" s="19">
        <v>8.5</v>
      </c>
      <c r="P91" s="20"/>
      <c r="Q91" s="21">
        <v>115</v>
      </c>
      <c r="R91" s="22" t="s">
        <v>45</v>
      </c>
      <c r="S91" s="16">
        <v>22</v>
      </c>
      <c r="T91" s="21">
        <v>22</v>
      </c>
      <c r="U91" s="16">
        <v>1.3</v>
      </c>
      <c r="V91" s="16">
        <v>9</v>
      </c>
      <c r="W91" s="16">
        <v>0.1</v>
      </c>
      <c r="X91" s="21">
        <v>0.01</v>
      </c>
      <c r="AA91" s="21">
        <v>65</v>
      </c>
      <c r="AB91" s="61">
        <f t="shared" si="5"/>
        <v>79.252969169791456</v>
      </c>
      <c r="AD91" s="21">
        <v>5.8</v>
      </c>
      <c r="AE91" s="16">
        <v>2</v>
      </c>
      <c r="AF91" s="16">
        <v>0.2</v>
      </c>
      <c r="AJ91" s="24" t="s">
        <v>46</v>
      </c>
    </row>
    <row r="92" spans="1:36">
      <c r="A92" s="11" t="s">
        <v>300</v>
      </c>
      <c r="B92" s="12" t="s">
        <v>180</v>
      </c>
      <c r="C92" s="12" t="s">
        <v>80</v>
      </c>
      <c r="D92" s="12" t="s">
        <v>181</v>
      </c>
      <c r="E92" s="11">
        <v>264</v>
      </c>
      <c r="G92" s="11">
        <v>41.543588</v>
      </c>
      <c r="H92" s="11">
        <v>-120.162121</v>
      </c>
      <c r="I92" s="11" t="s">
        <v>300</v>
      </c>
      <c r="J92" s="15">
        <v>4.046857842038095E-2</v>
      </c>
      <c r="K92" s="16">
        <v>59.900000000000006</v>
      </c>
      <c r="L92" s="16">
        <v>15.5</v>
      </c>
      <c r="M92" s="17">
        <v>30190</v>
      </c>
      <c r="N92" s="29">
        <v>8.1999999999999993</v>
      </c>
      <c r="O92" s="29">
        <v>7.8</v>
      </c>
      <c r="Q92" s="21">
        <v>235</v>
      </c>
      <c r="R92" s="22" t="s">
        <v>45</v>
      </c>
      <c r="T92" s="21">
        <v>37</v>
      </c>
      <c r="U92" s="16">
        <v>1.1000000000000001</v>
      </c>
      <c r="V92" s="16">
        <v>14</v>
      </c>
      <c r="W92" s="16">
        <v>2</v>
      </c>
      <c r="AA92" s="21">
        <v>114</v>
      </c>
      <c r="AB92" s="61">
        <f t="shared" si="5"/>
        <v>138.99751515932655</v>
      </c>
      <c r="AE92" s="16">
        <v>1</v>
      </c>
      <c r="AJ92" s="24" t="s">
        <v>46</v>
      </c>
    </row>
    <row r="93" spans="1:36">
      <c r="A93" s="27" t="s">
        <v>271</v>
      </c>
      <c r="B93" s="12" t="s">
        <v>180</v>
      </c>
      <c r="C93" s="12" t="s">
        <v>230</v>
      </c>
      <c r="D93" s="12" t="s">
        <v>181</v>
      </c>
      <c r="E93" s="27">
        <v>160</v>
      </c>
      <c r="F93" s="28"/>
      <c r="G93" s="11">
        <v>41.497418000000003</v>
      </c>
      <c r="H93" s="11">
        <v>-120.15714199999999</v>
      </c>
      <c r="I93" s="27" t="s">
        <v>271</v>
      </c>
      <c r="J93" s="15">
        <v>4.9729326839517921E-3</v>
      </c>
      <c r="K93" s="16">
        <v>60.8</v>
      </c>
      <c r="L93" s="16">
        <v>16</v>
      </c>
      <c r="M93" s="17">
        <v>25051</v>
      </c>
      <c r="N93" s="29">
        <v>8</v>
      </c>
      <c r="O93" s="29">
        <v>8.4</v>
      </c>
      <c r="Q93" s="21">
        <v>240</v>
      </c>
      <c r="R93" s="22" t="s">
        <v>45</v>
      </c>
      <c r="T93" s="21">
        <v>23</v>
      </c>
      <c r="U93" s="16">
        <v>0.9</v>
      </c>
      <c r="V93" s="16">
        <v>24</v>
      </c>
      <c r="W93" s="16">
        <v>3.9</v>
      </c>
      <c r="X93" s="21">
        <v>0</v>
      </c>
      <c r="AA93" s="21">
        <v>117</v>
      </c>
      <c r="AB93" s="61">
        <f t="shared" si="5"/>
        <v>142.65534450562461</v>
      </c>
      <c r="AD93" s="21">
        <v>5.4</v>
      </c>
      <c r="AE93" s="16">
        <v>1.9</v>
      </c>
      <c r="AG93" s="21">
        <v>0.8</v>
      </c>
      <c r="AJ93" s="24" t="s">
        <v>46</v>
      </c>
    </row>
    <row r="94" spans="1:36">
      <c r="A94" s="11" t="s">
        <v>258</v>
      </c>
      <c r="B94" s="12" t="s">
        <v>180</v>
      </c>
      <c r="C94" s="12" t="s">
        <v>230</v>
      </c>
      <c r="D94" s="12" t="s">
        <v>181</v>
      </c>
      <c r="G94" s="30">
        <v>41.515487</v>
      </c>
      <c r="H94" s="30">
        <v>-120.14728100000001</v>
      </c>
      <c r="I94" s="11" t="s">
        <v>258</v>
      </c>
      <c r="J94" s="15">
        <v>-3.6511598584214031E-3</v>
      </c>
      <c r="K94" s="16">
        <v>60.980000000000004</v>
      </c>
      <c r="L94" s="16">
        <v>16.100000000000001</v>
      </c>
      <c r="M94" s="17">
        <v>21437</v>
      </c>
      <c r="N94" s="18"/>
      <c r="O94" s="19">
        <v>8.1</v>
      </c>
      <c r="P94" s="20"/>
      <c r="Q94" s="21">
        <v>794</v>
      </c>
      <c r="R94" s="22" t="s">
        <v>45</v>
      </c>
      <c r="S94" s="16">
        <v>35</v>
      </c>
      <c r="T94" s="21">
        <v>124</v>
      </c>
      <c r="U94" s="16">
        <v>0.5</v>
      </c>
      <c r="V94" s="16">
        <v>29</v>
      </c>
      <c r="W94" s="16">
        <v>4.7</v>
      </c>
      <c r="X94" s="21">
        <v>0.25</v>
      </c>
      <c r="AA94" s="21">
        <v>124</v>
      </c>
      <c r="AB94" s="61">
        <f t="shared" si="5"/>
        <v>151.19027964698677</v>
      </c>
      <c r="AD94" s="21">
        <v>1.8</v>
      </c>
      <c r="AE94" s="16">
        <v>169</v>
      </c>
      <c r="AF94" s="16">
        <v>0</v>
      </c>
      <c r="AG94" s="21">
        <v>0.7</v>
      </c>
      <c r="AJ94" s="24" t="s">
        <v>46</v>
      </c>
    </row>
    <row r="95" spans="1:36">
      <c r="A95" s="11" t="s">
        <v>270</v>
      </c>
      <c r="B95" s="12" t="s">
        <v>180</v>
      </c>
      <c r="C95" s="12" t="s">
        <v>77</v>
      </c>
      <c r="D95" s="12" t="s">
        <v>263</v>
      </c>
      <c r="E95" s="11">
        <v>440</v>
      </c>
      <c r="G95" s="30">
        <v>41.502782000000003</v>
      </c>
      <c r="H95" s="30">
        <v>-120.166326</v>
      </c>
      <c r="I95" s="11" t="s">
        <v>270</v>
      </c>
      <c r="J95" s="15">
        <v>3.6661331141136511E-2</v>
      </c>
      <c r="K95" s="16">
        <v>60.980000000000004</v>
      </c>
      <c r="L95" s="16">
        <v>16.100000000000001</v>
      </c>
      <c r="M95" s="17">
        <v>30189</v>
      </c>
      <c r="N95" s="29">
        <v>7.5</v>
      </c>
      <c r="O95" s="29">
        <v>7.8</v>
      </c>
      <c r="Q95" s="21">
        <v>210</v>
      </c>
      <c r="R95" s="22" t="s">
        <v>45</v>
      </c>
      <c r="T95" s="21">
        <v>23</v>
      </c>
      <c r="U95" s="16">
        <v>0.6</v>
      </c>
      <c r="V95" s="16">
        <v>17</v>
      </c>
      <c r="W95" s="16">
        <v>5</v>
      </c>
      <c r="AA95" s="21">
        <v>103</v>
      </c>
      <c r="AB95" s="61">
        <f t="shared" si="5"/>
        <v>125.5854742229003</v>
      </c>
      <c r="AE95" s="16">
        <v>2</v>
      </c>
      <c r="AJ95" s="24" t="s">
        <v>46</v>
      </c>
    </row>
    <row r="96" spans="1:36">
      <c r="A96" s="27" t="s">
        <v>282</v>
      </c>
      <c r="B96" s="12" t="s">
        <v>180</v>
      </c>
      <c r="C96" s="12" t="s">
        <v>85</v>
      </c>
      <c r="D96" s="12" t="s">
        <v>181</v>
      </c>
      <c r="E96" s="27">
        <v>360</v>
      </c>
      <c r="F96" s="28"/>
      <c r="G96" s="11">
        <v>41.464612000000002</v>
      </c>
      <c r="H96" s="11">
        <v>-120.135583</v>
      </c>
      <c r="I96" s="27" t="s">
        <v>282</v>
      </c>
      <c r="J96" s="15">
        <v>4.5417610487765107E-3</v>
      </c>
      <c r="K96" s="16">
        <v>60.980000000000004</v>
      </c>
      <c r="L96" s="16">
        <v>16.100000000000001</v>
      </c>
      <c r="M96" s="17">
        <v>22837</v>
      </c>
      <c r="N96" s="29">
        <v>8.4</v>
      </c>
      <c r="O96" s="29">
        <v>8.1999999999999993</v>
      </c>
      <c r="Q96" s="21">
        <v>300</v>
      </c>
      <c r="R96" s="22" t="s">
        <v>45</v>
      </c>
      <c r="S96" s="16">
        <v>38</v>
      </c>
      <c r="T96" s="21">
        <v>48</v>
      </c>
      <c r="U96" s="16">
        <v>3.1</v>
      </c>
      <c r="V96" s="16">
        <v>14</v>
      </c>
      <c r="W96" s="16">
        <v>3.4</v>
      </c>
      <c r="X96" s="21">
        <v>0.1</v>
      </c>
      <c r="AA96" s="21">
        <v>153</v>
      </c>
      <c r="AB96" s="61">
        <f t="shared" si="5"/>
        <v>186.54929666120142</v>
      </c>
      <c r="AD96" s="21">
        <v>0.2</v>
      </c>
      <c r="AE96" s="16">
        <v>1.5</v>
      </c>
      <c r="AF96" s="16">
        <v>0.1</v>
      </c>
      <c r="AG96" s="21">
        <v>0.5</v>
      </c>
      <c r="AH96" s="240">
        <v>0.01</v>
      </c>
      <c r="AJ96" s="24" t="s">
        <v>46</v>
      </c>
    </row>
    <row r="97" spans="1:36">
      <c r="A97" s="11" t="s">
        <v>285</v>
      </c>
      <c r="B97" s="12" t="s">
        <v>180</v>
      </c>
      <c r="C97" s="12" t="s">
        <v>85</v>
      </c>
      <c r="D97" s="12" t="s">
        <v>245</v>
      </c>
      <c r="E97" s="30">
        <v>240</v>
      </c>
      <c r="F97" s="31"/>
      <c r="G97" s="11">
        <v>41.598934999999997</v>
      </c>
      <c r="H97" s="11">
        <v>-120.198679</v>
      </c>
      <c r="I97" s="11" t="s">
        <v>285</v>
      </c>
      <c r="J97" s="15">
        <v>0.12843914250052069</v>
      </c>
      <c r="K97" s="16">
        <v>60.980000000000004</v>
      </c>
      <c r="L97" s="16">
        <v>16.100000000000001</v>
      </c>
      <c r="M97" s="17">
        <v>30195</v>
      </c>
      <c r="N97" s="29">
        <v>7.2</v>
      </c>
      <c r="O97" s="29">
        <v>7.8</v>
      </c>
      <c r="Q97" s="21">
        <v>198</v>
      </c>
      <c r="R97" s="22" t="s">
        <v>45</v>
      </c>
      <c r="T97" s="21">
        <v>11</v>
      </c>
      <c r="U97" s="16">
        <v>0.4</v>
      </c>
      <c r="V97" s="16">
        <v>27</v>
      </c>
      <c r="W97" s="16">
        <v>8</v>
      </c>
      <c r="X97" s="21">
        <v>0.1</v>
      </c>
      <c r="AA97" s="21">
        <v>95</v>
      </c>
      <c r="AB97" s="61">
        <f t="shared" si="5"/>
        <v>115.83126263277212</v>
      </c>
      <c r="AE97" s="16">
        <v>1</v>
      </c>
      <c r="AJ97" s="24" t="s">
        <v>46</v>
      </c>
    </row>
    <row r="98" spans="1:36">
      <c r="A98" s="11" t="s">
        <v>291</v>
      </c>
      <c r="B98" s="12" t="s">
        <v>180</v>
      </c>
      <c r="D98" s="12" t="s">
        <v>203</v>
      </c>
      <c r="E98" s="11">
        <v>100</v>
      </c>
      <c r="G98" s="11">
        <v>41.559362</v>
      </c>
      <c r="H98" s="11">
        <v>-120.142735</v>
      </c>
      <c r="I98" s="11" t="s">
        <v>291</v>
      </c>
      <c r="J98" s="15">
        <v>-1.1851816801295821E-2</v>
      </c>
      <c r="K98" s="16">
        <v>60.980000000000004</v>
      </c>
      <c r="L98" s="16">
        <v>16.100000000000001</v>
      </c>
      <c r="M98" s="17">
        <v>21343</v>
      </c>
      <c r="N98" s="18"/>
      <c r="O98" s="19">
        <v>8.4</v>
      </c>
      <c r="P98" s="20"/>
      <c r="Q98" s="21">
        <v>160</v>
      </c>
      <c r="R98" s="22" t="s">
        <v>45</v>
      </c>
      <c r="S98" s="16">
        <v>27</v>
      </c>
      <c r="T98" s="21">
        <v>46</v>
      </c>
      <c r="U98" s="16">
        <v>2.5</v>
      </c>
      <c r="V98" s="16">
        <v>4</v>
      </c>
      <c r="W98" s="16">
        <v>0.1</v>
      </c>
      <c r="X98" s="21">
        <v>0.26</v>
      </c>
      <c r="AA98" s="21">
        <v>108</v>
      </c>
      <c r="AB98" s="61">
        <f t="shared" si="5"/>
        <v>131.68185646673041</v>
      </c>
      <c r="AD98" s="21">
        <v>4.4000000000000004</v>
      </c>
      <c r="AE98" s="16">
        <v>1.5</v>
      </c>
      <c r="AF98" s="16">
        <v>0.3</v>
      </c>
      <c r="AG98" s="21">
        <v>1.2</v>
      </c>
      <c r="AJ98" s="24" t="s">
        <v>46</v>
      </c>
    </row>
    <row r="99" spans="1:36">
      <c r="A99" s="11" t="s">
        <v>267</v>
      </c>
      <c r="B99" s="12" t="s">
        <v>180</v>
      </c>
      <c r="C99" s="12" t="s">
        <v>77</v>
      </c>
      <c r="D99" s="12" t="s">
        <v>189</v>
      </c>
      <c r="E99" s="11">
        <v>294</v>
      </c>
      <c r="G99" s="11">
        <v>41.506905000000003</v>
      </c>
      <c r="H99" s="11">
        <v>-120.18303400000001</v>
      </c>
      <c r="I99" s="11" t="s">
        <v>267</v>
      </c>
      <c r="J99" s="15">
        <v>4.115530590406484E-2</v>
      </c>
      <c r="K99" s="16">
        <v>62.06</v>
      </c>
      <c r="L99" s="16">
        <v>16.7</v>
      </c>
      <c r="M99" s="17">
        <v>30193</v>
      </c>
      <c r="N99" s="29">
        <v>7.1</v>
      </c>
      <c r="O99" s="29">
        <v>7.6</v>
      </c>
      <c r="Q99" s="21">
        <v>195</v>
      </c>
      <c r="R99" s="22" t="s">
        <v>45</v>
      </c>
      <c r="T99" s="21">
        <v>9</v>
      </c>
      <c r="U99" s="16">
        <v>0.7</v>
      </c>
      <c r="V99" s="16">
        <v>20</v>
      </c>
      <c r="W99" s="16">
        <v>7</v>
      </c>
      <c r="AA99" s="21">
        <v>90</v>
      </c>
      <c r="AB99" s="61">
        <f t="shared" si="5"/>
        <v>109.73488038894202</v>
      </c>
      <c r="AE99" s="16">
        <v>1</v>
      </c>
      <c r="AJ99" s="24" t="s">
        <v>46</v>
      </c>
    </row>
    <row r="100" spans="1:36">
      <c r="A100" s="11" t="s">
        <v>293</v>
      </c>
      <c r="B100" s="12" t="s">
        <v>180</v>
      </c>
      <c r="C100" s="12" t="s">
        <v>85</v>
      </c>
      <c r="D100" s="12" t="s">
        <v>233</v>
      </c>
      <c r="E100" s="11">
        <v>160</v>
      </c>
      <c r="G100" s="14">
        <v>41.560490000000001</v>
      </c>
      <c r="H100" s="11">
        <v>-120.164244</v>
      </c>
      <c r="I100" s="11" t="s">
        <v>293</v>
      </c>
      <c r="J100" s="15">
        <v>0.35876006837606156</v>
      </c>
      <c r="K100" s="16">
        <v>62.06</v>
      </c>
      <c r="L100" s="16">
        <v>16.7</v>
      </c>
      <c r="M100" s="17">
        <v>30190</v>
      </c>
      <c r="N100" s="29">
        <v>7.9</v>
      </c>
      <c r="O100" s="29">
        <v>8</v>
      </c>
      <c r="Q100" s="21">
        <v>630</v>
      </c>
      <c r="R100" s="22" t="s">
        <v>45</v>
      </c>
      <c r="T100" s="21">
        <v>36</v>
      </c>
      <c r="U100" s="16">
        <v>1.5</v>
      </c>
      <c r="V100" s="16">
        <v>78</v>
      </c>
      <c r="W100" s="16">
        <v>16</v>
      </c>
      <c r="X100" s="21">
        <v>0.1</v>
      </c>
      <c r="AA100" s="21">
        <v>155</v>
      </c>
      <c r="AB100" s="61">
        <f t="shared" si="5"/>
        <v>188.98784955873347</v>
      </c>
      <c r="AE100" s="16">
        <v>4</v>
      </c>
      <c r="AF100" s="16">
        <v>0.1</v>
      </c>
      <c r="AJ100" s="24" t="s">
        <v>46</v>
      </c>
    </row>
    <row r="101" spans="1:36">
      <c r="A101" s="27" t="s">
        <v>252</v>
      </c>
      <c r="B101" s="12" t="s">
        <v>180</v>
      </c>
      <c r="C101" s="12" t="s">
        <v>250</v>
      </c>
      <c r="D101" s="12" t="s">
        <v>251</v>
      </c>
      <c r="E101" s="27">
        <v>390</v>
      </c>
      <c r="F101" s="28"/>
      <c r="G101" s="11">
        <v>41.525167000000003</v>
      </c>
      <c r="H101" s="11">
        <v>-120.179795</v>
      </c>
      <c r="I101" s="27" t="s">
        <v>252</v>
      </c>
      <c r="J101" s="15">
        <v>1.3703509025611857E-2</v>
      </c>
      <c r="K101" s="16">
        <v>62.96</v>
      </c>
      <c r="L101" s="16">
        <v>17.2</v>
      </c>
      <c r="M101" s="17">
        <v>27997</v>
      </c>
      <c r="N101" s="29">
        <v>7.8</v>
      </c>
      <c r="O101" s="29">
        <v>8.4</v>
      </c>
      <c r="Q101" s="21">
        <v>205</v>
      </c>
      <c r="R101" s="22" t="s">
        <v>45</v>
      </c>
      <c r="T101" s="21">
        <v>11</v>
      </c>
      <c r="U101" s="16">
        <v>0.7</v>
      </c>
      <c r="V101" s="16">
        <v>17</v>
      </c>
      <c r="W101" s="16">
        <v>11</v>
      </c>
      <c r="X101" s="21">
        <v>0</v>
      </c>
      <c r="AA101" s="21">
        <v>103</v>
      </c>
      <c r="AB101" s="61">
        <f t="shared" si="5"/>
        <v>125.5854742229003</v>
      </c>
      <c r="AD101" s="21">
        <v>3.4</v>
      </c>
      <c r="AE101" s="16">
        <v>1.1000000000000001</v>
      </c>
      <c r="AG101" s="21">
        <v>1.8</v>
      </c>
      <c r="AH101" s="240">
        <v>0</v>
      </c>
      <c r="AJ101" s="24" t="s">
        <v>46</v>
      </c>
    </row>
    <row r="102" spans="1:36">
      <c r="A102" s="11" t="s">
        <v>296</v>
      </c>
      <c r="B102" s="12" t="s">
        <v>180</v>
      </c>
      <c r="C102" s="12" t="s">
        <v>77</v>
      </c>
      <c r="D102" s="12" t="s">
        <v>189</v>
      </c>
      <c r="E102" s="11">
        <v>342</v>
      </c>
      <c r="G102" s="11">
        <v>41.560890999999998</v>
      </c>
      <c r="H102" s="11">
        <v>-120.17460800000001</v>
      </c>
      <c r="I102" s="11" t="s">
        <v>296</v>
      </c>
      <c r="J102" s="15">
        <v>3.0069852549962417E-2</v>
      </c>
      <c r="K102" s="16">
        <v>62.96</v>
      </c>
      <c r="L102" s="16">
        <v>17.2</v>
      </c>
      <c r="M102" s="17">
        <v>30482</v>
      </c>
      <c r="N102" s="29">
        <v>7.7</v>
      </c>
      <c r="O102" s="29">
        <v>8.1999999999999993</v>
      </c>
      <c r="Q102" s="21">
        <v>240</v>
      </c>
      <c r="R102" s="22" t="s">
        <v>45</v>
      </c>
      <c r="T102" s="21">
        <v>20</v>
      </c>
      <c r="U102" s="16">
        <v>0.7</v>
      </c>
      <c r="V102" s="16">
        <v>25</v>
      </c>
      <c r="W102" s="16">
        <v>5</v>
      </c>
      <c r="X102" s="21">
        <v>0.1</v>
      </c>
      <c r="AA102" s="21">
        <v>106</v>
      </c>
      <c r="AB102" s="61">
        <f t="shared" si="5"/>
        <v>129.24330356919836</v>
      </c>
      <c r="AD102" s="21">
        <v>4</v>
      </c>
      <c r="AE102" s="16">
        <v>2</v>
      </c>
      <c r="AG102" s="21">
        <v>8.6999999999999993</v>
      </c>
      <c r="AJ102" s="24" t="s">
        <v>46</v>
      </c>
    </row>
    <row r="103" spans="1:36">
      <c r="A103" s="27" t="s">
        <v>299</v>
      </c>
      <c r="B103" s="12" t="s">
        <v>180</v>
      </c>
      <c r="C103" s="12" t="s">
        <v>230</v>
      </c>
      <c r="D103" s="12" t="s">
        <v>231</v>
      </c>
      <c r="E103" s="27">
        <v>60</v>
      </c>
      <c r="F103" s="28"/>
      <c r="G103" s="11">
        <v>41.548316999999997</v>
      </c>
      <c r="H103" s="11">
        <v>-120.16227499999999</v>
      </c>
      <c r="I103" s="27" t="s">
        <v>299</v>
      </c>
      <c r="J103" s="15">
        <v>-8.934066236700838E-4</v>
      </c>
      <c r="K103" s="16">
        <v>62.96</v>
      </c>
      <c r="L103" s="16">
        <v>17.2</v>
      </c>
      <c r="M103" s="17">
        <v>22838</v>
      </c>
      <c r="N103" s="29">
        <v>7.9</v>
      </c>
      <c r="O103" s="29">
        <v>8.1999999999999993</v>
      </c>
      <c r="Q103" s="21">
        <v>397</v>
      </c>
      <c r="R103" s="22" t="s">
        <v>45</v>
      </c>
      <c r="S103" s="16">
        <v>30</v>
      </c>
      <c r="T103" s="21">
        <v>28</v>
      </c>
      <c r="U103" s="16">
        <v>1</v>
      </c>
      <c r="V103" s="16">
        <v>44</v>
      </c>
      <c r="W103" s="16">
        <v>8.8000000000000007</v>
      </c>
      <c r="X103" s="21">
        <v>0.11</v>
      </c>
      <c r="AA103" s="21">
        <v>183</v>
      </c>
      <c r="AB103" s="61">
        <f t="shared" si="5"/>
        <v>223.12759012418209</v>
      </c>
      <c r="AD103" s="21">
        <v>6.7</v>
      </c>
      <c r="AE103" s="16">
        <v>4.7</v>
      </c>
      <c r="AF103" s="16">
        <v>0</v>
      </c>
      <c r="AG103" s="21">
        <v>15</v>
      </c>
      <c r="AH103" s="240">
        <v>0.01</v>
      </c>
      <c r="AJ103" s="24" t="s">
        <v>46</v>
      </c>
    </row>
    <row r="104" spans="1:36">
      <c r="A104" s="11" t="s">
        <v>232</v>
      </c>
      <c r="B104" s="12" t="s">
        <v>180</v>
      </c>
      <c r="C104" s="12" t="s">
        <v>230</v>
      </c>
      <c r="D104" s="12" t="s">
        <v>231</v>
      </c>
      <c r="E104" s="11">
        <v>105</v>
      </c>
      <c r="G104" s="11">
        <v>41.375897999999999</v>
      </c>
      <c r="H104" s="11">
        <v>-120.113894</v>
      </c>
      <c r="I104" s="11" t="s">
        <v>232</v>
      </c>
      <c r="J104" s="15">
        <v>-1.8315745602622314E-2</v>
      </c>
      <c r="K104" s="16">
        <v>64.039999999999992</v>
      </c>
      <c r="L104" s="16">
        <v>17.8</v>
      </c>
      <c r="M104" s="17">
        <v>21350</v>
      </c>
      <c r="N104" s="18"/>
      <c r="O104" s="19">
        <v>8.1999999999999993</v>
      </c>
      <c r="P104" s="20"/>
      <c r="Q104" s="21">
        <v>140</v>
      </c>
      <c r="R104" s="22" t="s">
        <v>45</v>
      </c>
      <c r="S104" s="16">
        <v>32</v>
      </c>
      <c r="T104" s="21">
        <v>30</v>
      </c>
      <c r="U104" s="16">
        <v>2</v>
      </c>
      <c r="V104" s="16">
        <v>7</v>
      </c>
      <c r="W104" s="16">
        <v>1</v>
      </c>
      <c r="X104" s="21">
        <v>0.37</v>
      </c>
      <c r="AA104" s="21">
        <v>59</v>
      </c>
      <c r="AB104" s="61">
        <f t="shared" si="5"/>
        <v>71.937310477195325</v>
      </c>
      <c r="AD104" s="21">
        <v>22</v>
      </c>
      <c r="AE104" s="16">
        <v>6</v>
      </c>
      <c r="AF104" s="16">
        <v>0.7</v>
      </c>
      <c r="AG104" s="21">
        <v>0.7</v>
      </c>
      <c r="AJ104" s="24" t="s">
        <v>46</v>
      </c>
    </row>
    <row r="105" spans="1:36">
      <c r="A105" s="11" t="s">
        <v>281</v>
      </c>
      <c r="B105" s="12" t="s">
        <v>180</v>
      </c>
      <c r="C105" s="12" t="s">
        <v>230</v>
      </c>
      <c r="D105" s="12" t="s">
        <v>231</v>
      </c>
      <c r="E105" s="30">
        <v>60</v>
      </c>
      <c r="F105" s="31"/>
      <c r="G105" s="11">
        <v>41.468935000000002</v>
      </c>
      <c r="H105" s="11">
        <v>-120.159232</v>
      </c>
      <c r="I105" s="11" t="s">
        <v>281</v>
      </c>
      <c r="J105" s="15">
        <v>4.900548102651797E-3</v>
      </c>
      <c r="K105" s="16">
        <v>64.039999999999992</v>
      </c>
      <c r="L105" s="16">
        <v>17.8</v>
      </c>
      <c r="M105" s="17">
        <v>21437</v>
      </c>
      <c r="N105" s="18"/>
      <c r="O105" s="19">
        <v>8.1</v>
      </c>
      <c r="P105" s="20"/>
      <c r="Q105" s="21">
        <v>263</v>
      </c>
      <c r="R105" s="22" t="s">
        <v>45</v>
      </c>
      <c r="S105" s="16">
        <v>24</v>
      </c>
      <c r="T105" s="21">
        <v>48</v>
      </c>
      <c r="U105" s="16">
        <v>0.6</v>
      </c>
      <c r="V105" s="16">
        <v>17</v>
      </c>
      <c r="W105" s="16">
        <v>0.4</v>
      </c>
      <c r="X105" s="21">
        <v>7.0000000000000007E-2</v>
      </c>
      <c r="AA105" s="21">
        <v>125</v>
      </c>
      <c r="AB105" s="61">
        <f t="shared" si="5"/>
        <v>152.40955609575281</v>
      </c>
      <c r="AD105" s="21">
        <v>17</v>
      </c>
      <c r="AE105" s="16">
        <v>2</v>
      </c>
      <c r="AF105" s="16">
        <v>0.1</v>
      </c>
      <c r="AG105" s="21">
        <v>2.6</v>
      </c>
      <c r="AJ105" s="24" t="s">
        <v>46</v>
      </c>
    </row>
    <row r="106" spans="1:36">
      <c r="A106" s="17" t="s">
        <v>217</v>
      </c>
      <c r="B106" s="12" t="s">
        <v>180</v>
      </c>
      <c r="C106" s="12" t="s">
        <v>77</v>
      </c>
      <c r="E106" s="17"/>
      <c r="G106" s="11">
        <v>41.403489</v>
      </c>
      <c r="H106" s="11">
        <v>-120.108659</v>
      </c>
      <c r="I106" s="17" t="s">
        <v>217</v>
      </c>
      <c r="J106" s="15">
        <v>0.21910443180423531</v>
      </c>
      <c r="K106" s="16">
        <v>64.400000000000006</v>
      </c>
      <c r="L106" s="16">
        <v>18</v>
      </c>
      <c r="M106" s="17">
        <v>26191</v>
      </c>
      <c r="N106" s="29">
        <v>7.5</v>
      </c>
      <c r="O106" s="29">
        <v>7.9</v>
      </c>
      <c r="Q106" s="21">
        <v>325</v>
      </c>
      <c r="R106" s="22" t="s">
        <v>45</v>
      </c>
      <c r="T106" s="21">
        <v>61</v>
      </c>
      <c r="AA106" s="21">
        <v>54</v>
      </c>
      <c r="AB106" s="61">
        <f t="shared" si="5"/>
        <v>65.840928233365204</v>
      </c>
      <c r="AE106" s="16">
        <v>22</v>
      </c>
      <c r="AJ106" s="24" t="s">
        <v>46</v>
      </c>
    </row>
    <row r="107" spans="1:36">
      <c r="A107" s="11" t="s">
        <v>299</v>
      </c>
      <c r="B107" s="12" t="s">
        <v>180</v>
      </c>
      <c r="C107" s="12" t="s">
        <v>230</v>
      </c>
      <c r="D107" s="12" t="s">
        <v>231</v>
      </c>
      <c r="E107" s="11">
        <v>60</v>
      </c>
      <c r="G107" s="11">
        <v>41.548316999999997</v>
      </c>
      <c r="H107" s="11">
        <v>-120.16227499999999</v>
      </c>
      <c r="I107" s="11" t="s">
        <v>299</v>
      </c>
      <c r="J107" s="15">
        <v>4.900548102651797E-3</v>
      </c>
      <c r="K107" s="16">
        <v>64.400000000000006</v>
      </c>
      <c r="L107" s="16">
        <v>18</v>
      </c>
      <c r="M107" s="17">
        <v>21437</v>
      </c>
      <c r="N107" s="29">
        <v>8.1</v>
      </c>
      <c r="O107" s="29"/>
      <c r="Q107" s="21">
        <v>263</v>
      </c>
      <c r="R107" s="22" t="s">
        <v>45</v>
      </c>
      <c r="S107" s="16">
        <v>24</v>
      </c>
      <c r="T107" s="21">
        <v>48</v>
      </c>
      <c r="U107" s="16">
        <v>0.6</v>
      </c>
      <c r="V107" s="16">
        <v>17</v>
      </c>
      <c r="W107" s="16">
        <v>0.4</v>
      </c>
      <c r="X107" s="21">
        <v>7.0000000000000007E-2</v>
      </c>
      <c r="AA107" s="21">
        <v>125</v>
      </c>
      <c r="AB107" s="61">
        <f t="shared" si="5"/>
        <v>152.40955609575281</v>
      </c>
      <c r="AD107" s="21">
        <v>17</v>
      </c>
      <c r="AE107" s="16">
        <v>2</v>
      </c>
      <c r="AF107" s="16">
        <v>0.1</v>
      </c>
      <c r="AG107" s="21">
        <v>2.6</v>
      </c>
      <c r="AH107" s="240">
        <v>0.03</v>
      </c>
      <c r="AJ107" s="24" t="s">
        <v>46</v>
      </c>
    </row>
    <row r="108" spans="1:36">
      <c r="A108" s="27" t="s">
        <v>229</v>
      </c>
      <c r="B108" s="12" t="s">
        <v>180</v>
      </c>
      <c r="C108" s="12" t="s">
        <v>85</v>
      </c>
      <c r="D108" s="12" t="s">
        <v>218</v>
      </c>
      <c r="E108" s="27">
        <v>60</v>
      </c>
      <c r="F108" s="28"/>
      <c r="G108" s="14">
        <v>41.377719999999997</v>
      </c>
      <c r="H108" s="11">
        <v>-120.118077</v>
      </c>
      <c r="I108" s="27" t="s">
        <v>229</v>
      </c>
      <c r="J108" s="15">
        <v>8.2971416338486981E-2</v>
      </c>
      <c r="K108" s="16">
        <v>64.94</v>
      </c>
      <c r="L108" s="16">
        <v>18.3</v>
      </c>
      <c r="M108" s="17">
        <v>30182</v>
      </c>
      <c r="N108" s="29">
        <v>7</v>
      </c>
      <c r="O108" s="29">
        <v>8.3000000000000007</v>
      </c>
      <c r="Q108" s="21">
        <v>185</v>
      </c>
      <c r="R108" s="22" t="s">
        <v>45</v>
      </c>
      <c r="T108" s="21">
        <v>7</v>
      </c>
      <c r="U108" s="16">
        <v>1.3</v>
      </c>
      <c r="V108" s="16">
        <v>19</v>
      </c>
      <c r="W108" s="16">
        <v>6</v>
      </c>
      <c r="AA108" s="21">
        <v>74</v>
      </c>
      <c r="AB108" s="61">
        <f t="shared" si="5"/>
        <v>90.226457208685659</v>
      </c>
      <c r="AE108" s="16">
        <v>1</v>
      </c>
      <c r="AJ108" s="24" t="s">
        <v>46</v>
      </c>
    </row>
    <row r="109" spans="1:36">
      <c r="A109" s="11" t="s">
        <v>234</v>
      </c>
      <c r="B109" s="12" t="s">
        <v>180</v>
      </c>
      <c r="C109" s="12" t="s">
        <v>77</v>
      </c>
      <c r="D109" s="12" t="s">
        <v>233</v>
      </c>
      <c r="E109" s="30">
        <v>390</v>
      </c>
      <c r="F109" s="31"/>
      <c r="G109" s="11">
        <v>41.376131999999998</v>
      </c>
      <c r="H109" s="11">
        <v>-120.122856</v>
      </c>
      <c r="I109" s="11" t="s">
        <v>234</v>
      </c>
      <c r="J109" s="15">
        <v>5.911618780716224E-2</v>
      </c>
      <c r="K109" s="16">
        <v>64.94</v>
      </c>
      <c r="L109" s="16">
        <v>18.3</v>
      </c>
      <c r="M109" s="17">
        <v>30196</v>
      </c>
      <c r="N109" s="29">
        <v>8</v>
      </c>
      <c r="O109" s="29">
        <v>7.7</v>
      </c>
      <c r="Q109" s="21">
        <v>160</v>
      </c>
      <c r="R109" s="22" t="s">
        <v>45</v>
      </c>
      <c r="T109" s="21">
        <v>11</v>
      </c>
      <c r="U109" s="16">
        <v>2</v>
      </c>
      <c r="V109" s="16">
        <v>16</v>
      </c>
      <c r="W109" s="16">
        <v>4</v>
      </c>
      <c r="AA109" s="21">
        <v>72</v>
      </c>
      <c r="AB109" s="61">
        <f t="shared" si="5"/>
        <v>87.787904311153611</v>
      </c>
      <c r="AE109" s="16">
        <v>1</v>
      </c>
      <c r="AF109" s="16">
        <v>0.1</v>
      </c>
      <c r="AJ109" s="24" t="s">
        <v>46</v>
      </c>
    </row>
    <row r="110" spans="1:36">
      <c r="A110" s="11" t="s">
        <v>236</v>
      </c>
      <c r="B110" s="12" t="s">
        <v>180</v>
      </c>
      <c r="C110" s="12" t="s">
        <v>77</v>
      </c>
      <c r="D110" s="12" t="s">
        <v>210</v>
      </c>
      <c r="E110" s="30">
        <v>300</v>
      </c>
      <c r="F110" s="31"/>
      <c r="G110" s="11">
        <v>41.537427000000001</v>
      </c>
      <c r="H110" s="11">
        <v>-120.153989</v>
      </c>
      <c r="I110" s="11" t="s">
        <v>236</v>
      </c>
      <c r="J110" s="15">
        <v>7.1664848570759249E-2</v>
      </c>
      <c r="K110" s="16">
        <v>66.02</v>
      </c>
      <c r="L110" s="16">
        <v>18.899999999999999</v>
      </c>
      <c r="M110" s="17">
        <v>30189</v>
      </c>
      <c r="N110" s="29">
        <v>8.4</v>
      </c>
      <c r="O110" s="29">
        <v>7.6</v>
      </c>
      <c r="Q110" s="21">
        <v>197</v>
      </c>
      <c r="R110" s="22" t="s">
        <v>45</v>
      </c>
      <c r="T110" s="21">
        <v>34</v>
      </c>
      <c r="U110" s="16">
        <v>0.7</v>
      </c>
      <c r="V110" s="16">
        <v>8</v>
      </c>
      <c r="W110" s="16">
        <v>1</v>
      </c>
      <c r="AA110" s="21">
        <v>81</v>
      </c>
      <c r="AB110" s="61">
        <f t="shared" si="5"/>
        <v>98.761392350047814</v>
      </c>
      <c r="AE110" s="16">
        <v>3</v>
      </c>
      <c r="AF110" s="16">
        <v>0.2</v>
      </c>
      <c r="AJ110" s="24" t="s">
        <v>46</v>
      </c>
    </row>
    <row r="111" spans="1:36">
      <c r="A111" s="11" t="s">
        <v>297</v>
      </c>
      <c r="B111" s="12" t="s">
        <v>180</v>
      </c>
      <c r="C111" s="12" t="s">
        <v>77</v>
      </c>
      <c r="D111" s="12" t="s">
        <v>208</v>
      </c>
      <c r="E111" s="11">
        <v>290</v>
      </c>
      <c r="G111" s="11">
        <v>41.548121000000002</v>
      </c>
      <c r="H111" s="11">
        <v>-120.17077399999999</v>
      </c>
      <c r="I111" s="11" t="s">
        <v>297</v>
      </c>
      <c r="J111" s="15">
        <v>2.5483339215104494E-3</v>
      </c>
      <c r="K111" s="16">
        <v>66.2</v>
      </c>
      <c r="L111" s="16">
        <v>19</v>
      </c>
      <c r="M111" s="17">
        <v>26192</v>
      </c>
      <c r="N111" s="29">
        <v>8.3000000000000007</v>
      </c>
      <c r="O111" s="29">
        <v>8.3000000000000007</v>
      </c>
      <c r="Q111" s="21">
        <v>245</v>
      </c>
      <c r="R111" s="22" t="s">
        <v>45</v>
      </c>
      <c r="T111" s="21">
        <v>39</v>
      </c>
      <c r="U111" s="16">
        <v>0.3</v>
      </c>
      <c r="V111" s="16">
        <v>13</v>
      </c>
      <c r="W111" s="16">
        <v>2.8</v>
      </c>
      <c r="X111" s="21">
        <v>0.1</v>
      </c>
      <c r="AA111" s="21">
        <v>116</v>
      </c>
      <c r="AB111" s="61">
        <f t="shared" si="5"/>
        <v>141.4360680568586</v>
      </c>
      <c r="AD111" s="21">
        <v>5.0999999999999996</v>
      </c>
      <c r="AE111" s="16">
        <v>2.2000000000000002</v>
      </c>
      <c r="AG111" s="21">
        <v>5.2</v>
      </c>
      <c r="AJ111" s="24" t="s">
        <v>46</v>
      </c>
    </row>
    <row r="112" spans="1:36">
      <c r="A112" s="11" t="s">
        <v>229</v>
      </c>
      <c r="B112" s="12" t="s">
        <v>180</v>
      </c>
      <c r="C112" s="12" t="s">
        <v>85</v>
      </c>
      <c r="D112" s="12" t="s">
        <v>218</v>
      </c>
      <c r="E112" s="11">
        <v>60</v>
      </c>
      <c r="G112" s="14">
        <v>41.377719999999997</v>
      </c>
      <c r="H112" s="11">
        <v>-120.118077</v>
      </c>
      <c r="I112" s="11" t="s">
        <v>229</v>
      </c>
      <c r="J112" s="15">
        <v>-4.0582357721776458E-2</v>
      </c>
      <c r="K112" s="16">
        <v>66.92</v>
      </c>
      <c r="L112" s="16">
        <v>19.399999999999999</v>
      </c>
      <c r="M112" s="17">
        <v>26877</v>
      </c>
      <c r="N112" s="29">
        <v>7.1</v>
      </c>
      <c r="O112" s="29">
        <v>8.1999999999999993</v>
      </c>
      <c r="Q112" s="21">
        <v>165</v>
      </c>
      <c r="R112" s="22" t="s">
        <v>45</v>
      </c>
      <c r="T112" s="21">
        <v>6.7</v>
      </c>
      <c r="U112" s="16">
        <v>1.3</v>
      </c>
      <c r="V112" s="16">
        <v>17</v>
      </c>
      <c r="W112" s="16">
        <v>5.2</v>
      </c>
      <c r="X112" s="21">
        <v>0</v>
      </c>
      <c r="AA112" s="21">
        <v>79</v>
      </c>
      <c r="AB112" s="61">
        <f t="shared" si="5"/>
        <v>96.322839452515765</v>
      </c>
      <c r="AD112" s="21">
        <v>3.8</v>
      </c>
      <c r="AE112" s="16">
        <v>0.5</v>
      </c>
      <c r="AG112" s="21">
        <v>4</v>
      </c>
      <c r="AJ112" s="24" t="s">
        <v>46</v>
      </c>
    </row>
    <row r="113" spans="1:36">
      <c r="A113" s="27" t="s">
        <v>282</v>
      </c>
      <c r="B113" s="12" t="s">
        <v>180</v>
      </c>
      <c r="C113" s="12" t="s">
        <v>85</v>
      </c>
      <c r="D113" s="12" t="s">
        <v>181</v>
      </c>
      <c r="E113" s="27">
        <v>360</v>
      </c>
      <c r="F113" s="28"/>
      <c r="G113" s="11">
        <v>41.464612000000002</v>
      </c>
      <c r="H113" s="11">
        <v>-120.135583</v>
      </c>
      <c r="I113" s="27" t="s">
        <v>282</v>
      </c>
      <c r="J113" s="15">
        <v>1.3080491955657807E-3</v>
      </c>
      <c r="K113" s="16">
        <v>66.92</v>
      </c>
      <c r="L113" s="16">
        <v>19.399999999999999</v>
      </c>
      <c r="M113" s="17">
        <v>28306</v>
      </c>
      <c r="N113" s="29">
        <v>8.3000000000000007</v>
      </c>
      <c r="O113" s="29">
        <v>8.6</v>
      </c>
      <c r="Q113" s="21">
        <v>345</v>
      </c>
      <c r="R113" s="22" t="s">
        <v>45</v>
      </c>
      <c r="T113" s="21">
        <v>58</v>
      </c>
      <c r="U113" s="16">
        <v>2.4</v>
      </c>
      <c r="V113" s="16">
        <v>14</v>
      </c>
      <c r="W113" s="16">
        <v>3</v>
      </c>
      <c r="X113" s="21">
        <v>0.1</v>
      </c>
      <c r="AA113" s="21">
        <v>174</v>
      </c>
      <c r="AB113" s="61">
        <f t="shared" si="5"/>
        <v>212.15410208528789</v>
      </c>
      <c r="AD113" s="21">
        <v>0</v>
      </c>
      <c r="AE113" s="16">
        <v>0</v>
      </c>
      <c r="AG113" s="21">
        <v>2.7</v>
      </c>
      <c r="AJ113" s="24" t="s">
        <v>46</v>
      </c>
    </row>
    <row r="114" spans="1:36">
      <c r="A114" s="27" t="s">
        <v>297</v>
      </c>
      <c r="B114" s="12" t="s">
        <v>180</v>
      </c>
      <c r="C114" s="12" t="s">
        <v>77</v>
      </c>
      <c r="D114" s="12" t="s">
        <v>208</v>
      </c>
      <c r="E114" s="27">
        <v>290</v>
      </c>
      <c r="F114" s="28"/>
      <c r="G114" s="11">
        <v>41.548121000000002</v>
      </c>
      <c r="H114" s="11">
        <v>-120.17077399999999</v>
      </c>
      <c r="I114" s="27" t="s">
        <v>297</v>
      </c>
      <c r="J114" s="15">
        <v>3.7884615008679555E-3</v>
      </c>
      <c r="K114" s="16">
        <v>66.92</v>
      </c>
      <c r="L114" s="16">
        <v>19.399999999999999</v>
      </c>
      <c r="M114" s="17">
        <v>28306</v>
      </c>
      <c r="N114" s="29">
        <v>8.4</v>
      </c>
      <c r="O114" s="29">
        <v>8.5</v>
      </c>
      <c r="Q114" s="21">
        <v>295</v>
      </c>
      <c r="R114" s="22" t="s">
        <v>45</v>
      </c>
      <c r="T114" s="21">
        <v>41</v>
      </c>
      <c r="U114" s="16">
        <v>0.3</v>
      </c>
      <c r="V114" s="16">
        <v>19</v>
      </c>
      <c r="W114" s="16">
        <v>3</v>
      </c>
      <c r="X114" s="21">
        <v>0.1</v>
      </c>
      <c r="AA114" s="21">
        <v>132</v>
      </c>
      <c r="AB114" s="61">
        <f t="shared" si="5"/>
        <v>160.94449123711496</v>
      </c>
      <c r="AD114" s="21">
        <v>5</v>
      </c>
      <c r="AE114" s="16">
        <v>1</v>
      </c>
      <c r="AG114" s="21">
        <v>12</v>
      </c>
      <c r="AJ114" s="24" t="s">
        <v>46</v>
      </c>
    </row>
    <row r="115" spans="1:36">
      <c r="A115" s="32" t="s">
        <v>299</v>
      </c>
      <c r="B115" s="12" t="s">
        <v>180</v>
      </c>
      <c r="C115" s="12" t="s">
        <v>77</v>
      </c>
      <c r="D115" s="12" t="s">
        <v>193</v>
      </c>
      <c r="E115" s="32">
        <v>60</v>
      </c>
      <c r="F115" s="33"/>
      <c r="G115" s="11">
        <v>41.548316999999997</v>
      </c>
      <c r="H115" s="11">
        <v>-120.16227499999999</v>
      </c>
      <c r="I115" s="32" t="s">
        <v>299</v>
      </c>
      <c r="J115" s="15">
        <v>5.8847989472565806E-3</v>
      </c>
      <c r="K115" s="16">
        <v>66.92</v>
      </c>
      <c r="L115" s="16">
        <v>19.399999999999999</v>
      </c>
      <c r="M115" s="17">
        <v>29447</v>
      </c>
      <c r="N115" s="29">
        <v>8.3000000000000007</v>
      </c>
      <c r="O115" s="29">
        <v>8.1999999999999993</v>
      </c>
      <c r="Q115" s="21">
        <v>235</v>
      </c>
      <c r="R115" s="22" t="s">
        <v>45</v>
      </c>
      <c r="T115" s="21">
        <v>48</v>
      </c>
      <c r="U115" s="16">
        <v>0.5</v>
      </c>
      <c r="V115" s="16">
        <v>5</v>
      </c>
      <c r="W115" s="16">
        <v>0</v>
      </c>
      <c r="X115" s="21">
        <v>0.1</v>
      </c>
      <c r="AA115" s="21">
        <v>108</v>
      </c>
      <c r="AB115" s="61">
        <f t="shared" si="5"/>
        <v>131.68185646673041</v>
      </c>
      <c r="AD115" s="21">
        <v>5</v>
      </c>
      <c r="AE115" s="16">
        <v>1</v>
      </c>
      <c r="AG115" s="21">
        <v>2</v>
      </c>
      <c r="AJ115" s="24" t="s">
        <v>46</v>
      </c>
    </row>
    <row r="116" spans="1:36">
      <c r="A116" s="11" t="s">
        <v>224</v>
      </c>
      <c r="B116" s="12" t="s">
        <v>180</v>
      </c>
      <c r="C116" s="12" t="s">
        <v>77</v>
      </c>
      <c r="D116" s="12" t="s">
        <v>189</v>
      </c>
      <c r="E116" s="11">
        <v>500</v>
      </c>
      <c r="G116" s="11">
        <v>41.398390999999997</v>
      </c>
      <c r="H116" s="11">
        <v>-120.139539</v>
      </c>
      <c r="I116" s="11" t="s">
        <v>224</v>
      </c>
      <c r="J116" s="15">
        <v>3.6950627705450725E-2</v>
      </c>
      <c r="K116" s="16">
        <v>68</v>
      </c>
      <c r="L116" s="16">
        <v>20</v>
      </c>
      <c r="M116" s="17">
        <v>30188</v>
      </c>
      <c r="N116" s="29">
        <v>8</v>
      </c>
      <c r="O116" s="29">
        <v>7.8</v>
      </c>
      <c r="Q116" s="21">
        <v>205</v>
      </c>
      <c r="R116" s="22" t="s">
        <v>45</v>
      </c>
      <c r="T116" s="21">
        <v>12</v>
      </c>
      <c r="U116" s="16">
        <v>3.1</v>
      </c>
      <c r="V116" s="16">
        <v>23</v>
      </c>
      <c r="W116" s="16">
        <v>5</v>
      </c>
      <c r="AA116" s="21">
        <v>99</v>
      </c>
      <c r="AB116" s="61">
        <f t="shared" si="5"/>
        <v>120.70836842783622</v>
      </c>
      <c r="AE116" s="16">
        <v>1</v>
      </c>
      <c r="AJ116" s="24" t="s">
        <v>46</v>
      </c>
    </row>
    <row r="117" spans="1:36">
      <c r="A117" s="11" t="s">
        <v>237</v>
      </c>
      <c r="B117" s="12" t="s">
        <v>180</v>
      </c>
      <c r="C117" s="12" t="s">
        <v>77</v>
      </c>
      <c r="D117" s="12" t="s">
        <v>193</v>
      </c>
      <c r="E117" s="30">
        <v>525</v>
      </c>
      <c r="F117" s="31"/>
      <c r="G117" s="11">
        <v>41.533375999999997</v>
      </c>
      <c r="H117" s="11">
        <v>-120.15126600000001</v>
      </c>
      <c r="I117" s="11" t="s">
        <v>237</v>
      </c>
      <c r="J117" s="15">
        <v>0.11089386556084821</v>
      </c>
      <c r="K117" s="16">
        <v>68</v>
      </c>
      <c r="L117" s="16">
        <v>20</v>
      </c>
      <c r="M117" s="17">
        <v>30189</v>
      </c>
      <c r="N117" s="29">
        <v>8.5</v>
      </c>
      <c r="O117" s="29">
        <v>7.3</v>
      </c>
      <c r="Q117" s="21">
        <v>155</v>
      </c>
      <c r="R117" s="22" t="s">
        <v>45</v>
      </c>
      <c r="T117" s="21">
        <v>32</v>
      </c>
      <c r="U117" s="16">
        <v>0.5</v>
      </c>
      <c r="V117" s="16">
        <v>2</v>
      </c>
      <c r="W117" s="16">
        <v>0</v>
      </c>
      <c r="AA117" s="21">
        <v>51</v>
      </c>
      <c r="AB117" s="61">
        <f t="shared" si="5"/>
        <v>62.183098887067139</v>
      </c>
      <c r="AE117" s="16">
        <v>6</v>
      </c>
      <c r="AF117" s="16">
        <v>0.3</v>
      </c>
      <c r="AJ117" s="24" t="s">
        <v>46</v>
      </c>
    </row>
    <row r="118" spans="1:36">
      <c r="A118" s="11" t="s">
        <v>273</v>
      </c>
      <c r="B118" s="12" t="s">
        <v>180</v>
      </c>
      <c r="C118" s="12" t="s">
        <v>77</v>
      </c>
      <c r="D118" s="12" t="s">
        <v>189</v>
      </c>
      <c r="E118" s="11">
        <v>420</v>
      </c>
      <c r="G118" s="11">
        <v>41.476782999999998</v>
      </c>
      <c r="H118" s="11">
        <v>-120.158576</v>
      </c>
      <c r="I118" s="11" t="s">
        <v>273</v>
      </c>
      <c r="J118" s="15">
        <v>4.4389438566446074E-2</v>
      </c>
      <c r="K118" s="16">
        <v>68</v>
      </c>
      <c r="L118" s="16">
        <v>20</v>
      </c>
      <c r="M118" s="17">
        <v>30188</v>
      </c>
      <c r="N118" s="29">
        <v>7.4</v>
      </c>
      <c r="O118" s="29">
        <v>8.1</v>
      </c>
      <c r="Q118" s="21">
        <v>275</v>
      </c>
      <c r="R118" s="22" t="s">
        <v>45</v>
      </c>
      <c r="T118" s="21">
        <v>17</v>
      </c>
      <c r="U118" s="16">
        <v>1.1000000000000001</v>
      </c>
      <c r="V118" s="16">
        <v>32</v>
      </c>
      <c r="W118" s="16">
        <v>8</v>
      </c>
      <c r="AA118" s="21">
        <v>137</v>
      </c>
      <c r="AB118" s="61">
        <f t="shared" si="5"/>
        <v>167.04087348094507</v>
      </c>
      <c r="AE118" s="16">
        <v>1</v>
      </c>
      <c r="AJ118" s="24" t="s">
        <v>46</v>
      </c>
    </row>
    <row r="119" spans="1:36">
      <c r="A119" s="11" t="s">
        <v>284</v>
      </c>
      <c r="B119" s="12" t="s">
        <v>180</v>
      </c>
      <c r="C119" s="12" t="s">
        <v>80</v>
      </c>
      <c r="D119" s="12" t="s">
        <v>231</v>
      </c>
      <c r="E119" s="30">
        <v>60</v>
      </c>
      <c r="F119" s="31"/>
      <c r="G119" s="11">
        <v>41.595334999999999</v>
      </c>
      <c r="H119" s="11">
        <v>-120.163089</v>
      </c>
      <c r="I119" s="11" t="s">
        <v>284</v>
      </c>
      <c r="J119" s="15">
        <v>1.1882863489055889E-3</v>
      </c>
      <c r="K119" s="16">
        <v>68</v>
      </c>
      <c r="L119" s="16">
        <v>20</v>
      </c>
      <c r="M119" s="17">
        <v>21438</v>
      </c>
      <c r="N119" s="18"/>
      <c r="O119" s="19">
        <v>8.1</v>
      </c>
      <c r="P119" s="20"/>
      <c r="Q119" s="21">
        <v>134</v>
      </c>
      <c r="R119" s="22" t="s">
        <v>45</v>
      </c>
      <c r="S119" s="16">
        <v>39</v>
      </c>
      <c r="T119" s="21">
        <v>27</v>
      </c>
      <c r="U119" s="16">
        <v>1.1000000000000001</v>
      </c>
      <c r="V119" s="16">
        <v>2.4</v>
      </c>
      <c r="W119" s="16">
        <v>1.7</v>
      </c>
      <c r="X119" s="21">
        <v>0.3</v>
      </c>
      <c r="AA119" s="21">
        <v>56</v>
      </c>
      <c r="AB119" s="61">
        <f t="shared" si="5"/>
        <v>68.279481130897253</v>
      </c>
      <c r="AD119" s="21">
        <v>12</v>
      </c>
      <c r="AE119" s="16">
        <v>3</v>
      </c>
      <c r="AF119" s="16">
        <v>0.1</v>
      </c>
      <c r="AG119" s="21">
        <v>0</v>
      </c>
      <c r="AH119" s="240">
        <v>0.02</v>
      </c>
      <c r="AJ119" s="24" t="s">
        <v>46</v>
      </c>
    </row>
    <row r="120" spans="1:36">
      <c r="A120" s="11" t="s">
        <v>185</v>
      </c>
      <c r="B120" s="12" t="s">
        <v>180</v>
      </c>
      <c r="I120" s="11" t="s">
        <v>185</v>
      </c>
      <c r="J120" s="15">
        <v>4.7085531876637386E-3</v>
      </c>
      <c r="K120" s="16">
        <v>69.800000000000011</v>
      </c>
      <c r="L120" s="16">
        <v>21</v>
      </c>
      <c r="M120" s="17">
        <v>22502</v>
      </c>
      <c r="N120" s="18"/>
      <c r="O120" s="19">
        <v>8</v>
      </c>
      <c r="P120" s="20"/>
      <c r="Q120" s="21">
        <v>282</v>
      </c>
      <c r="R120" s="22" t="s">
        <v>45</v>
      </c>
      <c r="T120" s="21">
        <v>16</v>
      </c>
      <c r="U120" s="16">
        <v>3.8</v>
      </c>
      <c r="V120" s="16">
        <v>22</v>
      </c>
      <c r="W120" s="16">
        <v>15</v>
      </c>
      <c r="X120" s="21">
        <v>0.05</v>
      </c>
      <c r="AA120" s="21">
        <v>143</v>
      </c>
      <c r="AB120" s="61">
        <f t="shared" si="5"/>
        <v>174.35653217354121</v>
      </c>
      <c r="AD120" s="21">
        <v>2.8</v>
      </c>
      <c r="AE120" s="16">
        <v>3.1</v>
      </c>
      <c r="AF120" s="16">
        <v>0.2</v>
      </c>
      <c r="AG120" s="21">
        <v>5.0999999999999996</v>
      </c>
      <c r="AJ120" s="24" t="s">
        <v>46</v>
      </c>
    </row>
    <row r="121" spans="1:36">
      <c r="A121" s="27" t="s">
        <v>275</v>
      </c>
      <c r="B121" s="12" t="s">
        <v>180</v>
      </c>
      <c r="C121" s="12" t="s">
        <v>77</v>
      </c>
      <c r="D121" s="12" t="s">
        <v>263</v>
      </c>
      <c r="E121" s="27">
        <v>153</v>
      </c>
      <c r="F121" s="28"/>
      <c r="G121" s="11">
        <v>41.479577999999997</v>
      </c>
      <c r="H121" s="11">
        <v>-120.173332</v>
      </c>
      <c r="I121" s="27" t="s">
        <v>275</v>
      </c>
      <c r="J121" s="15">
        <v>-5.9572926239376258E-3</v>
      </c>
      <c r="K121" s="16">
        <v>71.960000000000008</v>
      </c>
      <c r="L121" s="16">
        <v>22.2</v>
      </c>
      <c r="M121" s="17">
        <v>29447</v>
      </c>
      <c r="N121" s="29">
        <v>7</v>
      </c>
      <c r="O121" s="29">
        <v>8.1</v>
      </c>
      <c r="Q121" s="21">
        <v>400</v>
      </c>
      <c r="R121" s="22" t="s">
        <v>45</v>
      </c>
      <c r="T121" s="21">
        <v>16</v>
      </c>
      <c r="U121" s="16">
        <v>0.6</v>
      </c>
      <c r="V121" s="16">
        <v>49</v>
      </c>
      <c r="W121" s="16">
        <v>8</v>
      </c>
      <c r="X121" s="21">
        <v>0</v>
      </c>
      <c r="AA121" s="21">
        <v>135</v>
      </c>
      <c r="AB121" s="61">
        <f t="shared" si="5"/>
        <v>164.60232058341302</v>
      </c>
      <c r="AD121" s="21">
        <v>49</v>
      </c>
      <c r="AE121" s="16">
        <v>1</v>
      </c>
      <c r="AG121" s="21">
        <v>7.1</v>
      </c>
      <c r="AJ121" s="24" t="s">
        <v>46</v>
      </c>
    </row>
    <row r="122" spans="1:36">
      <c r="A122" s="11" t="s">
        <v>295</v>
      </c>
      <c r="B122" s="12" t="s">
        <v>180</v>
      </c>
      <c r="C122" s="12" t="s">
        <v>77</v>
      </c>
      <c r="D122" s="12" t="s">
        <v>233</v>
      </c>
      <c r="E122" s="11">
        <v>520</v>
      </c>
      <c r="G122" s="14">
        <v>41.562840000000001</v>
      </c>
      <c r="H122" s="11">
        <v>-120.16191600000001</v>
      </c>
      <c r="I122" s="11" t="s">
        <v>295</v>
      </c>
      <c r="J122" s="15">
        <v>6.4754532076643181E-2</v>
      </c>
      <c r="K122" s="16">
        <v>71.960000000000008</v>
      </c>
      <c r="L122" s="16">
        <v>22.2</v>
      </c>
      <c r="M122" s="17">
        <v>30193</v>
      </c>
      <c r="N122" s="29">
        <v>8.9</v>
      </c>
      <c r="O122" s="29">
        <v>7.8</v>
      </c>
      <c r="Q122" s="21">
        <v>205</v>
      </c>
      <c r="R122" s="22" t="s">
        <v>45</v>
      </c>
      <c r="T122" s="21">
        <v>31</v>
      </c>
      <c r="U122" s="16">
        <v>0.5</v>
      </c>
      <c r="V122" s="16">
        <v>13</v>
      </c>
      <c r="W122" s="16">
        <v>2</v>
      </c>
      <c r="X122" s="21">
        <v>0.2</v>
      </c>
      <c r="AA122" s="21">
        <v>88</v>
      </c>
      <c r="AB122" s="61">
        <f t="shared" si="5"/>
        <v>107.29632749140997</v>
      </c>
      <c r="AE122" s="16">
        <v>5</v>
      </c>
      <c r="AF122" s="16">
        <v>0.2</v>
      </c>
      <c r="AJ122" s="24" t="s">
        <v>46</v>
      </c>
    </row>
    <row r="123" spans="1:36">
      <c r="A123" s="11" t="s">
        <v>187</v>
      </c>
      <c r="B123" s="12" t="s">
        <v>180</v>
      </c>
      <c r="C123" s="12" t="s">
        <v>85</v>
      </c>
      <c r="D123" s="12" t="s">
        <v>186</v>
      </c>
      <c r="E123" s="11">
        <v>280</v>
      </c>
      <c r="G123" s="11">
        <v>41.366281999999998</v>
      </c>
      <c r="H123" s="11">
        <v>-120.122919</v>
      </c>
      <c r="I123" s="11" t="s">
        <v>187</v>
      </c>
      <c r="J123" s="15" t="e">
        <v>#DIV/0!</v>
      </c>
      <c r="K123" s="16">
        <v>73.94</v>
      </c>
      <c r="L123" s="16">
        <v>23.3</v>
      </c>
      <c r="M123" s="17">
        <v>30196</v>
      </c>
      <c r="N123" s="29">
        <v>8.5</v>
      </c>
      <c r="O123" s="29"/>
      <c r="Q123" s="21">
        <v>200</v>
      </c>
      <c r="R123" s="22" t="s">
        <v>45</v>
      </c>
      <c r="AB123" s="61"/>
      <c r="AJ123" s="24" t="s">
        <v>46</v>
      </c>
    </row>
    <row r="124" spans="1:36">
      <c r="A124" s="11" t="s">
        <v>212</v>
      </c>
      <c r="B124" s="12" t="s">
        <v>180</v>
      </c>
      <c r="C124" s="12" t="s">
        <v>80</v>
      </c>
      <c r="D124" s="12" t="s">
        <v>181</v>
      </c>
      <c r="G124" s="11">
        <v>41.436943999999997</v>
      </c>
      <c r="H124" s="11">
        <v>-120.139622</v>
      </c>
      <c r="I124" s="11" t="s">
        <v>212</v>
      </c>
      <c r="J124" s="15">
        <v>6.1300343519084931E-3</v>
      </c>
      <c r="M124" s="17">
        <v>19920</v>
      </c>
      <c r="N124" s="18"/>
      <c r="O124" s="19">
        <v>7.9</v>
      </c>
      <c r="P124" s="20"/>
      <c r="Q124" s="21">
        <v>190</v>
      </c>
      <c r="R124" s="22" t="s">
        <v>45</v>
      </c>
      <c r="S124" s="16">
        <v>36</v>
      </c>
      <c r="T124" s="21">
        <v>19</v>
      </c>
      <c r="U124" s="16">
        <v>2.2999999999999998</v>
      </c>
      <c r="V124" s="16">
        <v>14</v>
      </c>
      <c r="W124" s="16">
        <v>5.8</v>
      </c>
      <c r="X124" s="21">
        <v>0.06</v>
      </c>
      <c r="AA124" s="21">
        <v>94</v>
      </c>
      <c r="AB124" s="61">
        <f>(($AB$420*2)/$AA$420)*AA124</f>
        <v>114.6119861840061</v>
      </c>
      <c r="AD124" s="21">
        <v>5.6</v>
      </c>
      <c r="AE124" s="16">
        <v>1</v>
      </c>
      <c r="AF124" s="16">
        <v>0</v>
      </c>
      <c r="AG124" s="21">
        <v>0.8</v>
      </c>
      <c r="AJ124" s="24" t="s">
        <v>46</v>
      </c>
    </row>
    <row r="125" spans="1:36">
      <c r="A125" s="11" t="s">
        <v>254</v>
      </c>
      <c r="B125" s="12" t="s">
        <v>180</v>
      </c>
      <c r="C125" s="12" t="s">
        <v>85</v>
      </c>
      <c r="D125" s="12" t="s">
        <v>253</v>
      </c>
      <c r="E125" s="30">
        <v>65</v>
      </c>
      <c r="F125" s="31"/>
      <c r="G125" s="11">
        <v>41.525359999999999</v>
      </c>
      <c r="H125" s="11">
        <v>-120.17571100000001</v>
      </c>
      <c r="I125" s="11" t="s">
        <v>254</v>
      </c>
      <c r="J125" s="15">
        <v>2.3035415769765717E-2</v>
      </c>
      <c r="M125" s="17">
        <v>24695</v>
      </c>
      <c r="N125" s="18"/>
      <c r="O125" s="19">
        <v>8.1999999999999993</v>
      </c>
      <c r="P125" s="20"/>
      <c r="Q125" s="21">
        <v>313</v>
      </c>
      <c r="R125" s="22" t="s">
        <v>45</v>
      </c>
      <c r="T125" s="21">
        <v>11</v>
      </c>
      <c r="U125" s="16">
        <v>2.2000000000000002</v>
      </c>
      <c r="V125" s="16">
        <v>35</v>
      </c>
      <c r="W125" s="16">
        <v>15</v>
      </c>
      <c r="X125" s="21">
        <v>0</v>
      </c>
      <c r="AA125" s="21">
        <v>153</v>
      </c>
      <c r="AB125" s="61">
        <f>(($AB$420*2)/$AA$420)*AA125</f>
        <v>186.54929666120142</v>
      </c>
      <c r="AD125" s="21">
        <v>6.2</v>
      </c>
      <c r="AE125" s="16">
        <v>3.2</v>
      </c>
      <c r="AG125" s="21">
        <v>5</v>
      </c>
      <c r="AH125" s="240">
        <v>0</v>
      </c>
      <c r="AJ125" s="24" t="s">
        <v>46</v>
      </c>
    </row>
    <row r="126" spans="1:36">
      <c r="A126" s="110" t="s">
        <v>443</v>
      </c>
      <c r="E126" s="30"/>
      <c r="F126" s="31"/>
      <c r="J126" s="15"/>
      <c r="N126" s="18"/>
      <c r="O126" s="19"/>
      <c r="P126" s="20"/>
      <c r="R126" s="22"/>
      <c r="AB126" s="61"/>
      <c r="AJ126" s="24"/>
    </row>
    <row r="127" spans="1:36">
      <c r="A127" s="26" t="s">
        <v>89</v>
      </c>
      <c r="B127" s="39" t="s">
        <v>82</v>
      </c>
      <c r="C127" s="39"/>
      <c r="D127" s="39" t="s">
        <v>1</v>
      </c>
      <c r="E127" s="26">
        <v>0</v>
      </c>
      <c r="F127" s="40"/>
      <c r="G127" s="26">
        <v>41.265833000000001</v>
      </c>
      <c r="H127" s="26">
        <v>-120.078833</v>
      </c>
      <c r="I127" s="51" t="s">
        <v>100</v>
      </c>
      <c r="J127" s="15">
        <v>-0.88865779470619688</v>
      </c>
      <c r="K127" s="41">
        <v>133.88</v>
      </c>
      <c r="L127" s="41">
        <v>56.6</v>
      </c>
      <c r="M127" s="42">
        <v>20748</v>
      </c>
      <c r="N127" s="52">
        <v>9</v>
      </c>
      <c r="O127" s="52"/>
      <c r="P127" s="53">
        <v>346</v>
      </c>
      <c r="Q127" s="53">
        <v>486</v>
      </c>
      <c r="R127" s="53" t="s">
        <v>51</v>
      </c>
      <c r="S127" s="53">
        <v>58</v>
      </c>
      <c r="T127" s="53"/>
      <c r="U127" s="54"/>
      <c r="V127" s="54">
        <v>5</v>
      </c>
      <c r="W127" s="54">
        <v>0.2</v>
      </c>
      <c r="X127" s="53"/>
      <c r="Y127" s="53"/>
      <c r="Z127" s="53"/>
      <c r="AA127" s="44"/>
      <c r="AB127" s="53">
        <v>39</v>
      </c>
      <c r="AC127" s="53">
        <v>12</v>
      </c>
      <c r="AD127" s="53">
        <v>122</v>
      </c>
      <c r="AE127" s="53">
        <v>27</v>
      </c>
      <c r="AF127" s="54">
        <v>3</v>
      </c>
      <c r="AG127" s="54">
        <v>0.8</v>
      </c>
      <c r="AH127" s="71"/>
      <c r="AI127" s="51" t="s">
        <v>101</v>
      </c>
      <c r="AJ127" s="26" t="s">
        <v>102</v>
      </c>
    </row>
    <row r="128" spans="1:36">
      <c r="A128" s="26" t="s">
        <v>89</v>
      </c>
      <c r="B128" s="39" t="s">
        <v>82</v>
      </c>
      <c r="C128" s="39"/>
      <c r="D128" s="39" t="s">
        <v>1</v>
      </c>
      <c r="E128" s="26">
        <v>0</v>
      </c>
      <c r="F128" s="40"/>
      <c r="G128" s="26">
        <v>41.265833000000001</v>
      </c>
      <c r="H128" s="26">
        <v>-120.078833</v>
      </c>
      <c r="I128" s="51" t="s">
        <v>100</v>
      </c>
      <c r="J128" s="15">
        <v>2.5516099393515422E-2</v>
      </c>
      <c r="K128" s="41">
        <v>135.32</v>
      </c>
      <c r="L128" s="41">
        <v>57.4</v>
      </c>
      <c r="M128" s="42">
        <v>26899</v>
      </c>
      <c r="N128" s="52">
        <v>8.9</v>
      </c>
      <c r="O128" s="52"/>
      <c r="P128" s="56">
        <v>370</v>
      </c>
      <c r="Q128" s="56">
        <v>808</v>
      </c>
      <c r="R128" s="56" t="s">
        <v>45</v>
      </c>
      <c r="S128" s="56">
        <v>53</v>
      </c>
      <c r="T128" s="56">
        <v>100</v>
      </c>
      <c r="U128" s="54">
        <v>1.4</v>
      </c>
      <c r="V128" s="56">
        <v>5.0999999999999996</v>
      </c>
      <c r="W128" s="57">
        <v>0.1</v>
      </c>
      <c r="X128" s="56">
        <v>0.93</v>
      </c>
      <c r="Y128" s="56"/>
      <c r="Z128" s="57">
        <v>0.02</v>
      </c>
      <c r="AA128" s="44"/>
      <c r="AB128" s="56">
        <v>62</v>
      </c>
      <c r="AC128" s="56"/>
      <c r="AD128" s="56">
        <v>120</v>
      </c>
      <c r="AE128" s="56">
        <v>25</v>
      </c>
      <c r="AF128" s="54">
        <v>3.8</v>
      </c>
      <c r="AG128" s="54"/>
      <c r="AH128" s="71"/>
      <c r="AI128" s="51" t="s">
        <v>106</v>
      </c>
      <c r="AJ128" s="26" t="s">
        <v>107</v>
      </c>
    </row>
    <row r="129" spans="1:36">
      <c r="A129" s="26" t="s">
        <v>89</v>
      </c>
      <c r="B129" s="39" t="s">
        <v>82</v>
      </c>
      <c r="C129" s="39" t="s">
        <v>77</v>
      </c>
      <c r="D129" s="39" t="s">
        <v>1</v>
      </c>
      <c r="E129" s="26">
        <v>0</v>
      </c>
      <c r="F129" s="40"/>
      <c r="G129" s="26">
        <v>41.265833000000001</v>
      </c>
      <c r="H129" s="26">
        <v>-120.078833</v>
      </c>
      <c r="I129" s="26" t="s">
        <v>90</v>
      </c>
      <c r="J129" s="15">
        <v>1.0432915731251206E-2</v>
      </c>
      <c r="K129" s="41">
        <v>135.86000000000001</v>
      </c>
      <c r="L129" s="41">
        <v>57.7</v>
      </c>
      <c r="M129" s="42">
        <v>21349</v>
      </c>
      <c r="N129" s="39"/>
      <c r="O129" s="43">
        <v>8.1999999999999993</v>
      </c>
      <c r="P129" s="41"/>
      <c r="Q129" s="44">
        <v>482</v>
      </c>
      <c r="R129" s="45" t="s">
        <v>45</v>
      </c>
      <c r="S129" s="41">
        <v>57</v>
      </c>
      <c r="T129" s="44">
        <v>97</v>
      </c>
      <c r="U129" s="41">
        <v>2</v>
      </c>
      <c r="V129" s="41">
        <v>5.4</v>
      </c>
      <c r="W129" s="41">
        <v>0.1</v>
      </c>
      <c r="X129" s="41">
        <v>1</v>
      </c>
      <c r="Y129" s="41"/>
      <c r="Z129" s="41"/>
      <c r="AA129" s="44">
        <v>51</v>
      </c>
      <c r="AB129" s="52">
        <f>(($AB$420*2)/$AA$420)*AA129</f>
        <v>62.183098887067139</v>
      </c>
      <c r="AC129" s="44"/>
      <c r="AD129" s="44">
        <v>114</v>
      </c>
      <c r="AE129" s="41">
        <v>30</v>
      </c>
      <c r="AF129" s="41">
        <v>4</v>
      </c>
      <c r="AG129" s="44">
        <v>0.3</v>
      </c>
      <c r="AH129" s="71">
        <v>0.06</v>
      </c>
      <c r="AI129" s="26"/>
      <c r="AJ129" s="26" t="s">
        <v>46</v>
      </c>
    </row>
    <row r="130" spans="1:36">
      <c r="A130" s="26" t="s">
        <v>89</v>
      </c>
      <c r="B130" s="39" t="s">
        <v>82</v>
      </c>
      <c r="C130" s="39"/>
      <c r="D130" s="39" t="s">
        <v>1</v>
      </c>
      <c r="E130" s="26">
        <v>0</v>
      </c>
      <c r="F130" s="40">
        <v>150</v>
      </c>
      <c r="G130" s="26">
        <v>41.265833000000001</v>
      </c>
      <c r="H130" s="26">
        <v>-120.078833</v>
      </c>
      <c r="I130" s="51" t="s">
        <v>108</v>
      </c>
      <c r="J130" s="15">
        <v>4.164582373134643E-3</v>
      </c>
      <c r="K130" s="41">
        <v>138.19999999999999</v>
      </c>
      <c r="L130" s="41">
        <v>59</v>
      </c>
      <c r="M130" s="58">
        <v>1974</v>
      </c>
      <c r="N130" s="52"/>
      <c r="O130" s="52"/>
      <c r="P130" s="53"/>
      <c r="Q130" s="53"/>
      <c r="R130" s="53" t="s">
        <v>51</v>
      </c>
      <c r="S130" s="54">
        <v>56.6</v>
      </c>
      <c r="T130" s="53">
        <v>98</v>
      </c>
      <c r="U130" s="55">
        <v>1.43</v>
      </c>
      <c r="V130" s="54">
        <v>6</v>
      </c>
      <c r="W130" s="55">
        <v>0.08</v>
      </c>
      <c r="X130" s="54"/>
      <c r="Y130" s="54"/>
      <c r="Z130" s="55">
        <v>0.03</v>
      </c>
      <c r="AA130" s="44"/>
      <c r="AB130" s="54">
        <v>82.6</v>
      </c>
      <c r="AC130" s="54"/>
      <c r="AD130" s="53">
        <v>120</v>
      </c>
      <c r="AE130" s="54">
        <v>25.5</v>
      </c>
      <c r="AF130" s="54"/>
      <c r="AG130" s="54"/>
      <c r="AH130" s="71"/>
      <c r="AI130" s="51"/>
      <c r="AJ130" s="26" t="s">
        <v>57</v>
      </c>
    </row>
    <row r="131" spans="1:36">
      <c r="A131" s="26" t="s">
        <v>84</v>
      </c>
      <c r="B131" s="39" t="s">
        <v>82</v>
      </c>
      <c r="C131" s="39" t="s">
        <v>85</v>
      </c>
      <c r="D131" s="39" t="s">
        <v>1</v>
      </c>
      <c r="E131" s="26">
        <v>0</v>
      </c>
      <c r="F131" s="40"/>
      <c r="G131" s="26">
        <v>41.269407999999999</v>
      </c>
      <c r="H131" s="26">
        <v>-120.083288</v>
      </c>
      <c r="I131" s="26" t="s">
        <v>86</v>
      </c>
      <c r="J131" s="15">
        <v>4.7464379153290494E-4</v>
      </c>
      <c r="K131" s="41">
        <v>122</v>
      </c>
      <c r="L131" s="41">
        <v>50</v>
      </c>
      <c r="M131" s="42">
        <v>21349</v>
      </c>
      <c r="N131" s="39"/>
      <c r="O131" s="43">
        <v>8.6</v>
      </c>
      <c r="P131" s="41"/>
      <c r="Q131" s="44">
        <v>445</v>
      </c>
      <c r="R131" s="45" t="s">
        <v>45</v>
      </c>
      <c r="S131" s="41">
        <v>44</v>
      </c>
      <c r="T131" s="44">
        <v>88</v>
      </c>
      <c r="U131" s="41">
        <v>2.2000000000000002</v>
      </c>
      <c r="V131" s="41">
        <v>5.5</v>
      </c>
      <c r="W131" s="41">
        <v>0.4</v>
      </c>
      <c r="X131" s="44">
        <v>0.7</v>
      </c>
      <c r="Y131" s="44"/>
      <c r="Z131" s="44"/>
      <c r="AA131" s="44">
        <v>64</v>
      </c>
      <c r="AB131" s="52">
        <f t="shared" ref="AB131:AB137" si="6">(($AB$420*2)/$AA$420)*AA131</f>
        <v>78.033692721025432</v>
      </c>
      <c r="AC131" s="44"/>
      <c r="AD131" s="44">
        <v>98</v>
      </c>
      <c r="AE131" s="41">
        <v>26</v>
      </c>
      <c r="AF131" s="41">
        <v>2.5</v>
      </c>
      <c r="AG131" s="44">
        <v>0.2</v>
      </c>
      <c r="AH131" s="71">
        <v>0.04</v>
      </c>
      <c r="AI131" s="26"/>
      <c r="AJ131" s="26" t="s">
        <v>46</v>
      </c>
    </row>
    <row r="132" spans="1:36">
      <c r="A132" s="26" t="s">
        <v>87</v>
      </c>
      <c r="B132" s="39" t="s">
        <v>82</v>
      </c>
      <c r="C132" s="39" t="s">
        <v>85</v>
      </c>
      <c r="D132" s="39" t="s">
        <v>1</v>
      </c>
      <c r="E132" s="26">
        <v>0</v>
      </c>
      <c r="F132" s="40"/>
      <c r="G132" s="26">
        <v>41.266119000000003</v>
      </c>
      <c r="H132" s="26">
        <v>-120.081108</v>
      </c>
      <c r="I132" s="26" t="s">
        <v>88</v>
      </c>
      <c r="J132" s="15">
        <v>0.36716262007924982</v>
      </c>
      <c r="K132" s="41">
        <v>123.8</v>
      </c>
      <c r="L132" s="41">
        <v>51</v>
      </c>
      <c r="M132" s="42">
        <v>30244</v>
      </c>
      <c r="N132" s="47">
        <v>8.9</v>
      </c>
      <c r="O132" s="43">
        <v>8</v>
      </c>
      <c r="P132" s="41"/>
      <c r="Q132" s="44">
        <v>504</v>
      </c>
      <c r="R132" s="45" t="s">
        <v>45</v>
      </c>
      <c r="S132" s="41"/>
      <c r="T132" s="44">
        <v>90</v>
      </c>
      <c r="U132" s="41">
        <v>1.5</v>
      </c>
      <c r="V132" s="41">
        <v>5</v>
      </c>
      <c r="W132" s="41">
        <v>0</v>
      </c>
      <c r="X132" s="44">
        <v>1.1000000000000001</v>
      </c>
      <c r="Y132" s="44"/>
      <c r="Z132" s="44"/>
      <c r="AA132" s="44">
        <v>51</v>
      </c>
      <c r="AB132" s="52">
        <f t="shared" si="6"/>
        <v>62.183098887067139</v>
      </c>
      <c r="AC132" s="44"/>
      <c r="AD132" s="44"/>
      <c r="AE132" s="41">
        <v>25</v>
      </c>
      <c r="AF132" s="41">
        <v>4.2</v>
      </c>
      <c r="AG132" s="44"/>
      <c r="AH132" s="71">
        <v>0.06</v>
      </c>
      <c r="AI132" s="26"/>
      <c r="AJ132" s="26" t="s">
        <v>46</v>
      </c>
    </row>
    <row r="133" spans="1:36">
      <c r="A133" s="26" t="s">
        <v>87</v>
      </c>
      <c r="B133" s="39" t="s">
        <v>82</v>
      </c>
      <c r="C133" s="39" t="s">
        <v>85</v>
      </c>
      <c r="D133" s="39" t="s">
        <v>1</v>
      </c>
      <c r="E133" s="26">
        <v>0</v>
      </c>
      <c r="F133" s="40"/>
      <c r="G133" s="26">
        <v>41.266119000000003</v>
      </c>
      <c r="H133" s="26">
        <v>-120.081108</v>
      </c>
      <c r="I133" s="26" t="s">
        <v>88</v>
      </c>
      <c r="J133" s="15">
        <v>-2.0502265937450623E-3</v>
      </c>
      <c r="K133" s="41">
        <v>125.96000000000001</v>
      </c>
      <c r="L133" s="41">
        <v>52.2</v>
      </c>
      <c r="M133" s="42">
        <v>21349</v>
      </c>
      <c r="N133" s="39"/>
      <c r="O133" s="43">
        <v>8.6</v>
      </c>
      <c r="P133" s="41"/>
      <c r="Q133" s="44">
        <v>484</v>
      </c>
      <c r="R133" s="45" t="s">
        <v>45</v>
      </c>
      <c r="S133" s="41">
        <v>52</v>
      </c>
      <c r="T133" s="44">
        <v>95</v>
      </c>
      <c r="U133" s="41">
        <v>2.4</v>
      </c>
      <c r="V133" s="41">
        <v>5.7</v>
      </c>
      <c r="W133" s="41">
        <v>0.2</v>
      </c>
      <c r="X133" s="44">
        <v>0.9</v>
      </c>
      <c r="Y133" s="44"/>
      <c r="Z133" s="44"/>
      <c r="AA133" s="44">
        <v>56</v>
      </c>
      <c r="AB133" s="52">
        <f t="shared" si="6"/>
        <v>68.279481130897253</v>
      </c>
      <c r="AC133" s="44"/>
      <c r="AD133" s="44">
        <v>116</v>
      </c>
      <c r="AE133" s="41">
        <v>28</v>
      </c>
      <c r="AF133" s="41">
        <v>3.5</v>
      </c>
      <c r="AG133" s="44">
        <v>0.3</v>
      </c>
      <c r="AH133" s="71">
        <v>0.04</v>
      </c>
      <c r="AI133" s="26"/>
      <c r="AJ133" s="26" t="s">
        <v>46</v>
      </c>
    </row>
    <row r="134" spans="1:36">
      <c r="A134" s="26" t="s">
        <v>87</v>
      </c>
      <c r="B134" s="39" t="s">
        <v>82</v>
      </c>
      <c r="C134" s="39" t="s">
        <v>85</v>
      </c>
      <c r="D134" s="39" t="s">
        <v>1</v>
      </c>
      <c r="E134" s="26">
        <v>0</v>
      </c>
      <c r="F134" s="40"/>
      <c r="G134" s="26">
        <v>41.266119000000003</v>
      </c>
      <c r="H134" s="26">
        <v>-120.081108</v>
      </c>
      <c r="I134" s="26" t="s">
        <v>88</v>
      </c>
      <c r="J134" s="15">
        <v>-5.2702533403282655E-3</v>
      </c>
      <c r="K134" s="41"/>
      <c r="L134" s="41"/>
      <c r="M134" s="42">
        <v>24693</v>
      </c>
      <c r="N134" s="39"/>
      <c r="O134" s="43">
        <v>8.1</v>
      </c>
      <c r="P134" s="41"/>
      <c r="Q134" s="44">
        <v>477</v>
      </c>
      <c r="R134" s="45" t="s">
        <v>45</v>
      </c>
      <c r="S134" s="41"/>
      <c r="T134" s="44">
        <v>96</v>
      </c>
      <c r="U134" s="41">
        <v>1.4</v>
      </c>
      <c r="V134" s="41">
        <v>4.5999999999999996</v>
      </c>
      <c r="W134" s="41">
        <v>0.6</v>
      </c>
      <c r="X134" s="44">
        <v>0.9</v>
      </c>
      <c r="Y134" s="44"/>
      <c r="Z134" s="44"/>
      <c r="AA134" s="44">
        <v>48</v>
      </c>
      <c r="AB134" s="52">
        <f t="shared" si="6"/>
        <v>58.525269540769074</v>
      </c>
      <c r="AC134" s="44"/>
      <c r="AD134" s="44">
        <v>125</v>
      </c>
      <c r="AE134" s="41">
        <v>28</v>
      </c>
      <c r="AF134" s="41">
        <v>3.3</v>
      </c>
      <c r="AG134" s="44">
        <v>0.8</v>
      </c>
      <c r="AH134" s="71"/>
      <c r="AI134" s="26"/>
      <c r="AJ134" s="26" t="s">
        <v>46</v>
      </c>
    </row>
    <row r="135" spans="1:36">
      <c r="A135" s="26" t="s">
        <v>91</v>
      </c>
      <c r="B135" s="39" t="s">
        <v>82</v>
      </c>
      <c r="C135" s="39" t="s">
        <v>85</v>
      </c>
      <c r="D135" s="39" t="s">
        <v>1</v>
      </c>
      <c r="E135" s="26">
        <v>0</v>
      </c>
      <c r="F135" s="40"/>
      <c r="G135" s="26">
        <v>41.209465000000002</v>
      </c>
      <c r="H135" s="26">
        <v>-120.059884</v>
      </c>
      <c r="I135" s="26" t="s">
        <v>92</v>
      </c>
      <c r="J135" s="15">
        <v>-0.25509881195695727</v>
      </c>
      <c r="K135" s="41">
        <v>75.92</v>
      </c>
      <c r="L135" s="41">
        <v>24.4</v>
      </c>
      <c r="M135" s="42">
        <v>21349</v>
      </c>
      <c r="N135" s="48"/>
      <c r="O135" s="43">
        <v>8.4</v>
      </c>
      <c r="P135" s="49"/>
      <c r="Q135" s="44">
        <v>170</v>
      </c>
      <c r="R135" s="45" t="s">
        <v>45</v>
      </c>
      <c r="S135" s="41">
        <v>49</v>
      </c>
      <c r="T135" s="44">
        <v>34</v>
      </c>
      <c r="U135" s="41">
        <v>3</v>
      </c>
      <c r="V135" s="41">
        <v>10</v>
      </c>
      <c r="W135" s="41">
        <v>1.2</v>
      </c>
      <c r="X135" s="44">
        <v>0.22</v>
      </c>
      <c r="Y135" s="44"/>
      <c r="Z135" s="44"/>
      <c r="AA135" s="44">
        <v>88</v>
      </c>
      <c r="AB135" s="52">
        <f t="shared" si="6"/>
        <v>107.29632749140997</v>
      </c>
      <c r="AC135" s="44"/>
      <c r="AD135" s="44">
        <v>12</v>
      </c>
      <c r="AE135" s="41">
        <v>55</v>
      </c>
      <c r="AF135" s="41">
        <v>0.6</v>
      </c>
      <c r="AG135" s="44">
        <v>2.2999999999999998</v>
      </c>
      <c r="AH135" s="71"/>
      <c r="AI135" s="26"/>
      <c r="AJ135" s="26" t="s">
        <v>46</v>
      </c>
    </row>
    <row r="136" spans="1:36">
      <c r="A136" s="26" t="s">
        <v>91</v>
      </c>
      <c r="B136" s="39" t="s">
        <v>82</v>
      </c>
      <c r="C136" s="39" t="s">
        <v>85</v>
      </c>
      <c r="D136" s="39" t="s">
        <v>1</v>
      </c>
      <c r="E136" s="26">
        <v>0</v>
      </c>
      <c r="F136" s="40"/>
      <c r="G136" s="26">
        <v>41.209465000000002</v>
      </c>
      <c r="H136" s="26">
        <v>-120.059884</v>
      </c>
      <c r="I136" s="50" t="s">
        <v>92</v>
      </c>
      <c r="J136" s="15">
        <v>0.20474179966525471</v>
      </c>
      <c r="K136" s="41">
        <v>102.02</v>
      </c>
      <c r="L136" s="41">
        <v>38.9</v>
      </c>
      <c r="M136" s="42">
        <v>30244</v>
      </c>
      <c r="N136" s="43">
        <v>9.1999999999999993</v>
      </c>
      <c r="O136" s="43">
        <v>8.1999999999999993</v>
      </c>
      <c r="P136" s="49"/>
      <c r="Q136" s="44">
        <v>299</v>
      </c>
      <c r="R136" s="45" t="s">
        <v>45</v>
      </c>
      <c r="S136" s="41"/>
      <c r="T136" s="44">
        <v>58</v>
      </c>
      <c r="U136" s="41">
        <v>1.2</v>
      </c>
      <c r="V136" s="41">
        <v>2</v>
      </c>
      <c r="W136" s="41">
        <v>0</v>
      </c>
      <c r="X136" s="44">
        <v>0.4</v>
      </c>
      <c r="Y136" s="44"/>
      <c r="Z136" s="44"/>
      <c r="AA136" s="44">
        <v>62</v>
      </c>
      <c r="AB136" s="52">
        <f t="shared" si="6"/>
        <v>75.595139823493383</v>
      </c>
      <c r="AC136" s="44"/>
      <c r="AD136" s="44"/>
      <c r="AE136" s="41">
        <v>15</v>
      </c>
      <c r="AF136" s="41">
        <v>1.7</v>
      </c>
      <c r="AG136" s="44"/>
      <c r="AH136" s="71"/>
      <c r="AI136" s="26"/>
      <c r="AJ136" s="26" t="s">
        <v>46</v>
      </c>
    </row>
    <row r="137" spans="1:36">
      <c r="A137" s="26" t="s">
        <v>93</v>
      </c>
      <c r="B137" s="39" t="s">
        <v>82</v>
      </c>
      <c r="C137" s="39" t="s">
        <v>77</v>
      </c>
      <c r="D137" s="39" t="s">
        <v>1</v>
      </c>
      <c r="E137" s="26">
        <v>0</v>
      </c>
      <c r="F137" s="40"/>
      <c r="G137" s="26">
        <v>41.212874999999997</v>
      </c>
      <c r="H137" s="26">
        <v>-120.059121</v>
      </c>
      <c r="I137" s="26" t="s">
        <v>94</v>
      </c>
      <c r="J137" s="15">
        <v>-4.372825447235309E-3</v>
      </c>
      <c r="K137" s="41">
        <v>105.98</v>
      </c>
      <c r="L137" s="41">
        <v>41.1</v>
      </c>
      <c r="M137" s="42">
        <v>21349</v>
      </c>
      <c r="N137" s="48"/>
      <c r="O137" s="43">
        <v>8.5</v>
      </c>
      <c r="P137" s="49"/>
      <c r="Q137" s="44">
        <v>286</v>
      </c>
      <c r="R137" s="45" t="s">
        <v>45</v>
      </c>
      <c r="S137" s="41">
        <v>42</v>
      </c>
      <c r="T137" s="44">
        <v>59</v>
      </c>
      <c r="U137" s="41">
        <v>1.7</v>
      </c>
      <c r="V137" s="41">
        <v>2.6</v>
      </c>
      <c r="W137" s="41">
        <v>0.2</v>
      </c>
      <c r="X137" s="44">
        <v>0.4</v>
      </c>
      <c r="Y137" s="44"/>
      <c r="Z137" s="44"/>
      <c r="AA137" s="44">
        <v>70</v>
      </c>
      <c r="AB137" s="52">
        <f t="shared" si="6"/>
        <v>85.349351413621562</v>
      </c>
      <c r="AC137" s="44"/>
      <c r="AD137" s="44">
        <v>39</v>
      </c>
      <c r="AE137" s="41">
        <v>16</v>
      </c>
      <c r="AF137" s="41">
        <v>2</v>
      </c>
      <c r="AG137" s="44">
        <v>0.8</v>
      </c>
      <c r="AH137" s="71">
        <v>0.02</v>
      </c>
      <c r="AI137" s="26"/>
      <c r="AJ137" s="26" t="s">
        <v>46</v>
      </c>
    </row>
    <row r="138" spans="1:36">
      <c r="A138" s="26" t="s">
        <v>109</v>
      </c>
      <c r="B138" s="39" t="s">
        <v>82</v>
      </c>
      <c r="C138" s="39"/>
      <c r="D138" s="39" t="s">
        <v>1</v>
      </c>
      <c r="E138" s="26">
        <v>0</v>
      </c>
      <c r="F138" s="40">
        <v>150</v>
      </c>
      <c r="G138" s="26">
        <v>41.221666999999997</v>
      </c>
      <c r="H138" s="26">
        <v>-120.066667</v>
      </c>
      <c r="I138" s="51" t="s">
        <v>110</v>
      </c>
      <c r="J138" s="15">
        <v>3.0594870025548431E-2</v>
      </c>
      <c r="K138" s="41">
        <v>105.8</v>
      </c>
      <c r="L138" s="41">
        <v>41</v>
      </c>
      <c r="M138" s="58">
        <v>1974</v>
      </c>
      <c r="N138" s="52"/>
      <c r="O138" s="52"/>
      <c r="P138" s="53"/>
      <c r="Q138" s="53"/>
      <c r="R138" s="53" t="s">
        <v>51</v>
      </c>
      <c r="S138" s="54">
        <v>39.799999999999997</v>
      </c>
      <c r="T138" s="53">
        <v>61.5</v>
      </c>
      <c r="U138" s="55">
        <v>1.1200000000000001</v>
      </c>
      <c r="V138" s="54">
        <v>2.4</v>
      </c>
      <c r="W138" s="54"/>
      <c r="X138" s="54"/>
      <c r="Y138" s="54"/>
      <c r="Z138" s="55"/>
      <c r="AA138" s="44"/>
      <c r="AB138" s="54">
        <v>85.7</v>
      </c>
      <c r="AC138" s="54"/>
      <c r="AD138" s="53">
        <v>41</v>
      </c>
      <c r="AE138" s="54">
        <v>14.1</v>
      </c>
      <c r="AF138" s="54"/>
      <c r="AG138" s="54"/>
      <c r="AH138" s="71"/>
      <c r="AI138" s="51"/>
      <c r="AJ138" s="26" t="s">
        <v>57</v>
      </c>
    </row>
    <row r="139" spans="1:36">
      <c r="A139" s="26" t="s">
        <v>103</v>
      </c>
      <c r="B139" s="39" t="s">
        <v>82</v>
      </c>
      <c r="C139" s="39"/>
      <c r="D139" s="39" t="s">
        <v>1</v>
      </c>
      <c r="E139" s="26">
        <v>0</v>
      </c>
      <c r="F139" s="40"/>
      <c r="G139" s="26">
        <v>41.208815999999999</v>
      </c>
      <c r="H139" s="26">
        <v>-120.05432399999999</v>
      </c>
      <c r="I139" s="26" t="s">
        <v>104</v>
      </c>
      <c r="J139" s="15">
        <v>-5.5533209754254888E-2</v>
      </c>
      <c r="K139" s="41">
        <v>108.86000000000001</v>
      </c>
      <c r="L139" s="41">
        <v>42.7</v>
      </c>
      <c r="M139" s="42">
        <v>21439</v>
      </c>
      <c r="N139" s="52">
        <v>9</v>
      </c>
      <c r="O139" s="52"/>
      <c r="P139" s="53">
        <v>220</v>
      </c>
      <c r="Q139" s="53">
        <v>319</v>
      </c>
      <c r="R139" s="45" t="s">
        <v>45</v>
      </c>
      <c r="S139" s="53">
        <v>38</v>
      </c>
      <c r="T139" s="53">
        <v>62</v>
      </c>
      <c r="U139" s="54">
        <v>1.6</v>
      </c>
      <c r="V139" s="54">
        <v>2.4</v>
      </c>
      <c r="W139" s="54">
        <v>0.2</v>
      </c>
      <c r="X139" s="54">
        <v>0.6</v>
      </c>
      <c r="Y139" s="54"/>
      <c r="Z139" s="55">
        <v>0.01</v>
      </c>
      <c r="AA139" s="44"/>
      <c r="AB139" s="53">
        <v>86</v>
      </c>
      <c r="AC139" s="53"/>
      <c r="AD139" s="53">
        <v>57</v>
      </c>
      <c r="AE139" s="53">
        <v>21</v>
      </c>
      <c r="AF139" s="54">
        <v>0.2</v>
      </c>
      <c r="AG139" s="54">
        <v>0.9</v>
      </c>
      <c r="AH139" s="71"/>
      <c r="AI139" s="51" t="s">
        <v>105</v>
      </c>
      <c r="AJ139" s="26" t="s">
        <v>55</v>
      </c>
    </row>
    <row r="140" spans="1:36">
      <c r="A140" s="26" t="s">
        <v>95</v>
      </c>
      <c r="B140" s="39" t="s">
        <v>82</v>
      </c>
      <c r="C140" s="39" t="s">
        <v>96</v>
      </c>
      <c r="D140" s="39" t="s">
        <v>1</v>
      </c>
      <c r="E140" s="26">
        <v>0</v>
      </c>
      <c r="F140" s="40"/>
      <c r="G140" s="26">
        <v>41.208815999999999</v>
      </c>
      <c r="H140" s="26">
        <v>-120.05432399999999</v>
      </c>
      <c r="I140" s="26" t="s">
        <v>97</v>
      </c>
      <c r="J140" s="15">
        <v>0.26383268546602634</v>
      </c>
      <c r="K140" s="41">
        <v>106.88000000000001</v>
      </c>
      <c r="L140" s="41">
        <v>41.6</v>
      </c>
      <c r="M140" s="42">
        <v>30244</v>
      </c>
      <c r="N140" s="43">
        <v>9.4</v>
      </c>
      <c r="O140" s="43">
        <v>9</v>
      </c>
      <c r="P140" s="41"/>
      <c r="Q140" s="44">
        <v>327</v>
      </c>
      <c r="R140" s="45" t="s">
        <v>45</v>
      </c>
      <c r="S140" s="41"/>
      <c r="T140" s="44">
        <v>64</v>
      </c>
      <c r="U140" s="41">
        <v>1.1000000000000001</v>
      </c>
      <c r="V140" s="41">
        <v>2</v>
      </c>
      <c r="W140" s="41">
        <v>0</v>
      </c>
      <c r="X140" s="44">
        <v>0.4</v>
      </c>
      <c r="Y140" s="44"/>
      <c r="Z140" s="44"/>
      <c r="AA140" s="44">
        <v>52</v>
      </c>
      <c r="AB140" s="52">
        <f t="shared" ref="AB140" si="7">(($AB$420*2)/$AA$420)*AA140</f>
        <v>63.402375335833163</v>
      </c>
      <c r="AC140" s="44"/>
      <c r="AD140" s="44"/>
      <c r="AE140" s="41">
        <v>19</v>
      </c>
      <c r="AF140" s="41">
        <v>2.2999999999999998</v>
      </c>
      <c r="AG140" s="44"/>
      <c r="AH140" s="71"/>
      <c r="AI140" s="26"/>
      <c r="AJ140" s="26" t="s">
        <v>46</v>
      </c>
    </row>
    <row r="141" spans="1:36">
      <c r="A141" s="26"/>
      <c r="B141" s="39"/>
      <c r="C141" s="39"/>
      <c r="D141" s="39"/>
      <c r="E141" s="26"/>
      <c r="F141" s="40"/>
      <c r="G141" s="26"/>
      <c r="H141" s="26"/>
      <c r="I141" s="26"/>
      <c r="J141" s="15"/>
      <c r="K141" s="41"/>
      <c r="L141" s="41"/>
      <c r="M141" s="42"/>
      <c r="N141" s="43"/>
      <c r="O141" s="43"/>
      <c r="P141" s="41"/>
      <c r="Q141" s="44"/>
      <c r="R141" s="45"/>
      <c r="S141" s="41"/>
      <c r="T141" s="44"/>
      <c r="U141" s="41"/>
      <c r="V141" s="41"/>
      <c r="W141" s="41"/>
      <c r="X141" s="44"/>
      <c r="Y141" s="44"/>
      <c r="Z141" s="44"/>
      <c r="AA141" s="44"/>
      <c r="AB141" s="61"/>
      <c r="AC141" s="44"/>
      <c r="AD141" s="44"/>
      <c r="AE141" s="41"/>
      <c r="AF141" s="41"/>
      <c r="AG141" s="44"/>
      <c r="AH141" s="71"/>
      <c r="AI141" s="26"/>
      <c r="AJ141" s="26"/>
    </row>
    <row r="142" spans="1:36" s="26" customFormat="1">
      <c r="B142" s="39" t="s">
        <v>82</v>
      </c>
      <c r="C142" s="39" t="s">
        <v>80</v>
      </c>
      <c r="D142" s="39" t="s">
        <v>1</v>
      </c>
      <c r="E142" s="26">
        <v>0</v>
      </c>
      <c r="F142" s="40"/>
      <c r="I142" s="26" t="s">
        <v>83</v>
      </c>
      <c r="J142" s="15">
        <v>-1.9720897648671111E-2</v>
      </c>
      <c r="K142" s="41">
        <v>89.6</v>
      </c>
      <c r="L142" s="41">
        <v>32</v>
      </c>
      <c r="M142" s="42">
        <v>21342</v>
      </c>
      <c r="N142" s="43">
        <v>8.4</v>
      </c>
      <c r="O142" s="43"/>
      <c r="P142" s="41"/>
      <c r="Q142" s="44">
        <v>210</v>
      </c>
      <c r="R142" s="45" t="s">
        <v>45</v>
      </c>
      <c r="S142" s="41">
        <v>34</v>
      </c>
      <c r="T142" s="44">
        <v>50</v>
      </c>
      <c r="U142" s="41">
        <v>1.8</v>
      </c>
      <c r="V142" s="41">
        <v>7.1</v>
      </c>
      <c r="W142" s="41">
        <v>0</v>
      </c>
      <c r="X142" s="44">
        <v>0.26</v>
      </c>
      <c r="Y142" s="44"/>
      <c r="Z142" s="44"/>
      <c r="AA142" s="44">
        <v>59</v>
      </c>
      <c r="AB142" s="52">
        <f>(($AB$420*2)/$AA$420)*AA142</f>
        <v>71.937310477195325</v>
      </c>
      <c r="AC142" s="44"/>
      <c r="AD142" s="44">
        <v>43</v>
      </c>
      <c r="AE142" s="41">
        <v>15</v>
      </c>
      <c r="AF142" s="41">
        <v>2.1</v>
      </c>
      <c r="AG142" s="44">
        <v>4.4000000000000004</v>
      </c>
      <c r="AH142" s="71"/>
      <c r="AJ142" s="26" t="s">
        <v>46</v>
      </c>
    </row>
    <row r="143" spans="1:36" s="26" customFormat="1">
      <c r="B143" s="39" t="s">
        <v>82</v>
      </c>
      <c r="C143" s="39" t="s">
        <v>77</v>
      </c>
      <c r="D143" s="39" t="s">
        <v>59</v>
      </c>
      <c r="F143" s="40"/>
      <c r="G143" s="26">
        <v>41.288232999999998</v>
      </c>
      <c r="H143" s="26">
        <v>-120.106168</v>
      </c>
      <c r="I143" s="26" t="s">
        <v>99</v>
      </c>
      <c r="J143" s="15">
        <v>-8.0803578689164435E-2</v>
      </c>
      <c r="K143" s="41">
        <v>89.6</v>
      </c>
      <c r="L143" s="41">
        <v>32</v>
      </c>
      <c r="M143" s="42">
        <v>26191</v>
      </c>
      <c r="N143" s="43">
        <v>7.8</v>
      </c>
      <c r="O143" s="43">
        <v>8.1</v>
      </c>
      <c r="P143" s="41"/>
      <c r="Q143" s="44">
        <v>310</v>
      </c>
      <c r="R143" s="45" t="s">
        <v>45</v>
      </c>
      <c r="S143" s="41"/>
      <c r="T143" s="44">
        <v>41</v>
      </c>
      <c r="U143" s="41"/>
      <c r="V143" s="41"/>
      <c r="W143" s="41"/>
      <c r="X143" s="44"/>
      <c r="Y143" s="44"/>
      <c r="Z143" s="44"/>
      <c r="AA143" s="44">
        <v>88</v>
      </c>
      <c r="AB143" s="52">
        <f>(($AB$420*2)/$AA$420)*AA143</f>
        <v>107.29632749140997</v>
      </c>
      <c r="AC143" s="44"/>
      <c r="AD143" s="44"/>
      <c r="AE143" s="41">
        <v>12</v>
      </c>
      <c r="AF143" s="41"/>
      <c r="AG143" s="44"/>
      <c r="AH143" s="71"/>
      <c r="AJ143" s="26" t="s">
        <v>46</v>
      </c>
    </row>
    <row r="144" spans="1:36" s="26" customFormat="1">
      <c r="B144" s="39" t="s">
        <v>82</v>
      </c>
      <c r="C144" s="39" t="s">
        <v>96</v>
      </c>
      <c r="D144" s="39" t="s">
        <v>1</v>
      </c>
      <c r="E144" s="26">
        <v>0</v>
      </c>
      <c r="F144" s="40"/>
      <c r="G144" s="26">
        <v>41.208481999999997</v>
      </c>
      <c r="H144" s="26">
        <v>-120.055144</v>
      </c>
      <c r="I144" s="26" t="s">
        <v>98</v>
      </c>
      <c r="J144" s="15">
        <v>-1.8628847624467912E-2</v>
      </c>
      <c r="K144" s="41">
        <v>108.86000000000001</v>
      </c>
      <c r="L144" s="41">
        <v>42.7</v>
      </c>
      <c r="M144" s="42">
        <v>21439</v>
      </c>
      <c r="N144" s="48"/>
      <c r="O144" s="43">
        <v>9</v>
      </c>
      <c r="P144" s="49"/>
      <c r="Q144" s="44">
        <v>319</v>
      </c>
      <c r="R144" s="45" t="s">
        <v>45</v>
      </c>
      <c r="S144" s="41">
        <v>38</v>
      </c>
      <c r="T144" s="44">
        <v>62</v>
      </c>
      <c r="U144" s="41">
        <v>1.6</v>
      </c>
      <c r="V144" s="41">
        <v>2.4</v>
      </c>
      <c r="W144" s="41">
        <v>0.2</v>
      </c>
      <c r="X144" s="44">
        <v>0.6</v>
      </c>
      <c r="Y144" s="44"/>
      <c r="Z144" s="44"/>
      <c r="AA144" s="44">
        <v>59</v>
      </c>
      <c r="AB144" s="52">
        <f>(($AB$420*2)/$AA$420)*AA144</f>
        <v>71.937310477195325</v>
      </c>
      <c r="AC144" s="44"/>
      <c r="AD144" s="44">
        <v>57</v>
      </c>
      <c r="AE144" s="41">
        <v>21</v>
      </c>
      <c r="AF144" s="41">
        <v>0.2</v>
      </c>
      <c r="AG144" s="44">
        <v>0.9</v>
      </c>
      <c r="AH144" s="71">
        <v>0</v>
      </c>
      <c r="AJ144" s="26" t="s">
        <v>46</v>
      </c>
    </row>
    <row r="145" spans="1:36">
      <c r="A145" s="109" t="s">
        <v>436</v>
      </c>
      <c r="B145" s="39"/>
      <c r="C145" s="39"/>
      <c r="D145" s="39"/>
      <c r="E145" s="26"/>
      <c r="F145" s="40"/>
      <c r="G145" s="26"/>
      <c r="H145" s="26"/>
      <c r="I145" s="26"/>
      <c r="J145" s="15"/>
      <c r="K145" s="41"/>
      <c r="L145" s="41"/>
      <c r="M145" s="42"/>
      <c r="N145" s="43"/>
      <c r="O145" s="43"/>
      <c r="P145" s="41"/>
      <c r="Q145" s="44"/>
      <c r="R145" s="45"/>
      <c r="S145" s="41"/>
      <c r="T145" s="44"/>
      <c r="U145" s="41"/>
      <c r="V145" s="41"/>
      <c r="W145" s="41"/>
      <c r="X145" s="44"/>
      <c r="Y145" s="44"/>
      <c r="Z145" s="44"/>
      <c r="AA145" s="44"/>
      <c r="AB145" s="61"/>
      <c r="AC145" s="44"/>
      <c r="AD145" s="44"/>
      <c r="AE145" s="41"/>
      <c r="AF145" s="41"/>
      <c r="AG145" s="44"/>
      <c r="AH145" s="71"/>
      <c r="AI145" s="26"/>
      <c r="AJ145" s="26"/>
    </row>
    <row r="146" spans="1:36">
      <c r="A146" s="27" t="s">
        <v>312</v>
      </c>
      <c r="B146" s="12" t="s">
        <v>82</v>
      </c>
      <c r="C146" s="12" t="s">
        <v>80</v>
      </c>
      <c r="D146" s="12" t="s">
        <v>311</v>
      </c>
      <c r="E146" s="26">
        <v>0</v>
      </c>
      <c r="F146" s="40"/>
      <c r="G146" s="11">
        <v>41.253833999999998</v>
      </c>
      <c r="H146" s="11">
        <v>-120.07088899999999</v>
      </c>
      <c r="I146" s="27" t="s">
        <v>312</v>
      </c>
      <c r="J146" s="15">
        <v>0.15303388298687526</v>
      </c>
      <c r="K146" s="16">
        <v>51.8</v>
      </c>
      <c r="L146" s="16">
        <v>11</v>
      </c>
      <c r="M146" s="17">
        <v>30244</v>
      </c>
      <c r="N146" s="29">
        <v>7.3</v>
      </c>
      <c r="O146" s="29">
        <v>7.7</v>
      </c>
      <c r="Q146" s="21">
        <v>422</v>
      </c>
      <c r="R146" s="22" t="s">
        <v>45</v>
      </c>
      <c r="T146" s="21">
        <v>80</v>
      </c>
      <c r="U146" s="16">
        <v>5.6</v>
      </c>
      <c r="V146" s="16">
        <v>8</v>
      </c>
      <c r="W146" s="16">
        <v>2</v>
      </c>
      <c r="X146" s="21">
        <v>0.8</v>
      </c>
      <c r="AA146" s="21">
        <v>125</v>
      </c>
      <c r="AB146" s="61">
        <f>(($AB$420*2)/$AA$420)*AA146</f>
        <v>152.40955609575281</v>
      </c>
      <c r="AE146" s="16">
        <v>16</v>
      </c>
      <c r="AF146" s="16">
        <v>2.4</v>
      </c>
      <c r="AJ146" s="24" t="s">
        <v>46</v>
      </c>
    </row>
    <row r="147" spans="1:36">
      <c r="A147" s="34" t="s">
        <v>332</v>
      </c>
      <c r="B147" s="12" t="s">
        <v>82</v>
      </c>
      <c r="D147" s="12" t="s">
        <v>331</v>
      </c>
      <c r="E147" s="11">
        <v>0</v>
      </c>
      <c r="F147" s="13">
        <v>100</v>
      </c>
      <c r="I147" s="34" t="s">
        <v>332</v>
      </c>
      <c r="J147" s="59">
        <v>0.02</v>
      </c>
      <c r="K147" s="16">
        <v>51.8</v>
      </c>
      <c r="L147" s="35">
        <v>11</v>
      </c>
      <c r="M147" s="60">
        <v>1974</v>
      </c>
      <c r="N147" s="61"/>
      <c r="O147" s="61"/>
      <c r="P147" s="22"/>
      <c r="Q147" s="22"/>
      <c r="R147" s="22" t="s">
        <v>51</v>
      </c>
      <c r="S147" s="35">
        <v>37.700000000000003</v>
      </c>
      <c r="T147" s="35">
        <v>4</v>
      </c>
      <c r="U147" s="61">
        <v>3.07</v>
      </c>
      <c r="V147" s="35">
        <v>9.3000000000000007</v>
      </c>
      <c r="W147" s="35">
        <v>4.4000000000000004</v>
      </c>
      <c r="X147" s="35"/>
      <c r="Y147" s="35"/>
      <c r="Z147" s="61"/>
      <c r="AB147" s="35">
        <v>62.4</v>
      </c>
      <c r="AC147" s="35"/>
      <c r="AD147" s="35">
        <v>0.6</v>
      </c>
      <c r="AE147" s="35"/>
      <c r="AF147" s="35"/>
      <c r="AG147" s="35"/>
      <c r="AI147" s="34"/>
      <c r="AJ147" s="24" t="s">
        <v>121</v>
      </c>
    </row>
    <row r="148" spans="1:36">
      <c r="A148" s="11" t="s">
        <v>328</v>
      </c>
      <c r="B148" s="12" t="s">
        <v>82</v>
      </c>
      <c r="C148" s="12" t="s">
        <v>77</v>
      </c>
      <c r="D148" s="12" t="s">
        <v>233</v>
      </c>
      <c r="E148" s="11">
        <v>250</v>
      </c>
      <c r="G148" s="11">
        <v>41.288100999999997</v>
      </c>
      <c r="H148" s="14">
        <v>-120.0928</v>
      </c>
      <c r="I148" s="11" t="s">
        <v>328</v>
      </c>
      <c r="J148" s="15">
        <v>-0.10044589448236765</v>
      </c>
      <c r="K148" s="16">
        <v>53.06</v>
      </c>
      <c r="L148" s="16">
        <v>11.7</v>
      </c>
      <c r="M148" s="17">
        <v>21437</v>
      </c>
      <c r="N148" s="18"/>
      <c r="O148" s="19">
        <v>8</v>
      </c>
      <c r="P148" s="20"/>
      <c r="Q148" s="21">
        <v>228</v>
      </c>
      <c r="R148" s="22" t="s">
        <v>45</v>
      </c>
      <c r="S148" s="16">
        <v>32</v>
      </c>
      <c r="T148" s="21">
        <v>9</v>
      </c>
      <c r="U148" s="16">
        <v>2</v>
      </c>
      <c r="V148" s="16">
        <v>22</v>
      </c>
      <c r="W148" s="16">
        <v>10</v>
      </c>
      <c r="X148" s="21">
        <v>0.06</v>
      </c>
      <c r="AA148" s="21">
        <v>112</v>
      </c>
      <c r="AB148" s="61">
        <f>(($AB$420*2)/$AA$420)*AA148</f>
        <v>136.55896226179451</v>
      </c>
      <c r="AD148" s="21">
        <v>28</v>
      </c>
      <c r="AE148" s="16">
        <v>1</v>
      </c>
      <c r="AF148" s="16">
        <v>0</v>
      </c>
      <c r="AG148" s="21">
        <v>2.6</v>
      </c>
      <c r="AJ148" s="24" t="s">
        <v>46</v>
      </c>
    </row>
    <row r="149" spans="1:36">
      <c r="A149" s="62" t="s">
        <v>336</v>
      </c>
      <c r="B149" s="12" t="s">
        <v>82</v>
      </c>
      <c r="D149" s="12" t="s">
        <v>331</v>
      </c>
      <c r="F149" s="13">
        <v>15</v>
      </c>
      <c r="I149" s="62" t="s">
        <v>336</v>
      </c>
      <c r="J149" s="59">
        <v>0.35</v>
      </c>
      <c r="K149" s="16">
        <v>53.6</v>
      </c>
      <c r="L149" s="49">
        <v>12</v>
      </c>
      <c r="M149" s="64">
        <v>1974</v>
      </c>
      <c r="N149" s="65"/>
      <c r="O149" s="65"/>
      <c r="P149" s="66"/>
      <c r="Q149" s="66"/>
      <c r="R149" s="66" t="s">
        <v>51</v>
      </c>
      <c r="S149" s="49">
        <v>59.1</v>
      </c>
      <c r="T149" s="66">
        <v>44</v>
      </c>
      <c r="U149" s="49">
        <v>6.7</v>
      </c>
      <c r="V149" s="49">
        <v>32.799999999999997</v>
      </c>
      <c r="W149" s="49">
        <v>8</v>
      </c>
      <c r="X149" s="49"/>
      <c r="Y149" s="49"/>
      <c r="Z149" s="65"/>
      <c r="AB149" s="49"/>
      <c r="AC149" s="49"/>
      <c r="AD149" s="66">
        <v>65</v>
      </c>
      <c r="AE149" s="49">
        <v>26.2</v>
      </c>
      <c r="AF149" s="49"/>
      <c r="AG149" s="49"/>
      <c r="AI149" s="62"/>
      <c r="AJ149" s="67" t="s">
        <v>121</v>
      </c>
    </row>
    <row r="150" spans="1:36">
      <c r="A150" s="34" t="s">
        <v>303</v>
      </c>
      <c r="B150" s="12" t="s">
        <v>82</v>
      </c>
      <c r="C150" s="12" t="s">
        <v>80</v>
      </c>
      <c r="D150" s="12" t="s">
        <v>302</v>
      </c>
      <c r="E150" s="34">
        <v>120</v>
      </c>
      <c r="F150" s="34"/>
      <c r="G150" s="34"/>
      <c r="H150" s="34"/>
      <c r="I150" s="34" t="s">
        <v>303</v>
      </c>
      <c r="J150" s="15">
        <v>0.6535144201043861</v>
      </c>
      <c r="K150" s="16">
        <v>55.400000000000006</v>
      </c>
      <c r="L150" s="35">
        <v>13</v>
      </c>
      <c r="M150" s="36">
        <v>20608</v>
      </c>
      <c r="N150" s="37">
        <v>7.5</v>
      </c>
      <c r="O150" s="37"/>
      <c r="P150" s="35"/>
      <c r="Q150" s="22">
        <v>216</v>
      </c>
      <c r="R150" s="22" t="s">
        <v>45</v>
      </c>
      <c r="S150" s="35">
        <v>59</v>
      </c>
      <c r="T150" s="35">
        <v>48</v>
      </c>
      <c r="U150" s="35">
        <v>1.7</v>
      </c>
      <c r="V150" s="35">
        <v>2.9</v>
      </c>
      <c r="W150" s="35">
        <v>0.7</v>
      </c>
      <c r="X150" s="38">
        <v>0.18</v>
      </c>
      <c r="Y150" s="38"/>
      <c r="Z150" s="38"/>
      <c r="AA150" s="35">
        <v>89</v>
      </c>
      <c r="AB150" s="35"/>
      <c r="AC150" s="35"/>
      <c r="AD150" s="35">
        <v>4.8</v>
      </c>
      <c r="AE150" s="35">
        <v>12</v>
      </c>
      <c r="AF150" s="35">
        <v>0.9</v>
      </c>
      <c r="AG150" s="38">
        <v>0.2</v>
      </c>
      <c r="AH150" s="23"/>
      <c r="AI150" s="24"/>
      <c r="AJ150" s="24" t="s">
        <v>46</v>
      </c>
    </row>
    <row r="151" spans="1:36">
      <c r="A151" s="11" t="s">
        <v>324</v>
      </c>
      <c r="B151" s="12" t="s">
        <v>82</v>
      </c>
      <c r="C151" s="12" t="s">
        <v>77</v>
      </c>
      <c r="D151" s="12" t="s">
        <v>210</v>
      </c>
      <c r="E151" s="11">
        <v>400</v>
      </c>
      <c r="G151" s="11">
        <v>41.291578999999999</v>
      </c>
      <c r="H151" s="11">
        <v>-120.108313</v>
      </c>
      <c r="I151" s="11" t="s">
        <v>324</v>
      </c>
      <c r="J151" s="15">
        <v>-3.371050213459906E-3</v>
      </c>
      <c r="K151" s="16">
        <v>55.400000000000006</v>
      </c>
      <c r="L151" s="16">
        <v>13</v>
      </c>
      <c r="M151" s="17">
        <v>21677</v>
      </c>
      <c r="N151" s="29">
        <v>7.9</v>
      </c>
      <c r="O151" s="29"/>
      <c r="Q151" s="21">
        <v>340</v>
      </c>
      <c r="R151" s="22" t="s">
        <v>45</v>
      </c>
      <c r="S151" s="16">
        <v>44</v>
      </c>
      <c r="T151" s="21">
        <v>19</v>
      </c>
      <c r="U151" s="16">
        <v>2.9</v>
      </c>
      <c r="V151" s="16">
        <v>33</v>
      </c>
      <c r="W151" s="16">
        <v>12</v>
      </c>
      <c r="X151" s="21">
        <v>0.03</v>
      </c>
      <c r="AA151" s="21">
        <v>167</v>
      </c>
      <c r="AB151" s="61">
        <f>(($AB$420*2)/$AA$420)*AA151</f>
        <v>203.61916694392573</v>
      </c>
      <c r="AD151" s="21">
        <v>5.4</v>
      </c>
      <c r="AE151" s="16">
        <v>2.2000000000000002</v>
      </c>
      <c r="AF151" s="16">
        <v>0.1</v>
      </c>
      <c r="AG151" s="21">
        <v>2.6</v>
      </c>
      <c r="AJ151" s="24" t="s">
        <v>46</v>
      </c>
    </row>
    <row r="152" spans="1:36">
      <c r="A152" s="11" t="s">
        <v>202</v>
      </c>
      <c r="B152" s="12" t="s">
        <v>82</v>
      </c>
      <c r="C152" s="12" t="s">
        <v>85</v>
      </c>
      <c r="D152" s="12" t="s">
        <v>320</v>
      </c>
      <c r="E152" s="11">
        <v>45</v>
      </c>
      <c r="G152" s="11">
        <v>41.298665</v>
      </c>
      <c r="H152" s="11">
        <v>-120.09922899999999</v>
      </c>
      <c r="I152" s="11" t="s">
        <v>202</v>
      </c>
      <c r="J152" s="15">
        <v>-1.9366537395382716E-2</v>
      </c>
      <c r="K152" s="16">
        <v>55.94</v>
      </c>
      <c r="L152" s="16">
        <v>13.3</v>
      </c>
      <c r="M152" s="17">
        <v>21349</v>
      </c>
      <c r="N152" s="18"/>
      <c r="O152" s="19">
        <v>8.3000000000000007</v>
      </c>
      <c r="P152" s="20"/>
      <c r="Q152" s="21">
        <v>180</v>
      </c>
      <c r="R152" s="22" t="s">
        <v>45</v>
      </c>
      <c r="S152" s="16">
        <v>40</v>
      </c>
      <c r="T152" s="21">
        <v>13</v>
      </c>
      <c r="U152" s="16">
        <v>2.4</v>
      </c>
      <c r="V152" s="16">
        <v>22</v>
      </c>
      <c r="W152" s="16">
        <v>8.6</v>
      </c>
      <c r="X152" s="21">
        <v>0.02</v>
      </c>
      <c r="AA152" s="21">
        <v>117</v>
      </c>
      <c r="AB152" s="61">
        <f>(($AB$420*2)/$AA$420)*AA152</f>
        <v>142.65534450562461</v>
      </c>
      <c r="AD152" s="21">
        <v>2.1</v>
      </c>
      <c r="AE152" s="16">
        <v>3.5</v>
      </c>
      <c r="AF152" s="16">
        <v>0.3</v>
      </c>
      <c r="AG152" s="21">
        <v>2</v>
      </c>
      <c r="AJ152" s="24" t="s">
        <v>46</v>
      </c>
    </row>
    <row r="153" spans="1:36">
      <c r="A153" s="11" t="s">
        <v>322</v>
      </c>
      <c r="B153" s="12" t="s">
        <v>82</v>
      </c>
      <c r="C153" s="12" t="s">
        <v>85</v>
      </c>
      <c r="D153" s="12" t="s">
        <v>218</v>
      </c>
      <c r="E153" s="11">
        <v>105</v>
      </c>
      <c r="G153" s="11">
        <v>41.292611999999998</v>
      </c>
      <c r="H153" s="11">
        <v>-120.112469</v>
      </c>
      <c r="I153" s="11" t="s">
        <v>322</v>
      </c>
      <c r="J153" s="15">
        <v>-1.1885852630533945E-2</v>
      </c>
      <c r="K153" s="16">
        <v>55.94</v>
      </c>
      <c r="L153" s="16">
        <v>13.3</v>
      </c>
      <c r="M153" s="17">
        <v>21349</v>
      </c>
      <c r="N153" s="18"/>
      <c r="O153" s="19">
        <v>8.5</v>
      </c>
      <c r="P153" s="20"/>
      <c r="Q153" s="21">
        <v>280</v>
      </c>
      <c r="R153" s="22" t="s">
        <v>45</v>
      </c>
      <c r="S153" s="16">
        <v>44</v>
      </c>
      <c r="T153" s="21">
        <v>21</v>
      </c>
      <c r="U153" s="16">
        <v>2.6</v>
      </c>
      <c r="V153" s="16">
        <v>36</v>
      </c>
      <c r="W153" s="16">
        <v>15</v>
      </c>
      <c r="X153" s="21">
        <v>0.06</v>
      </c>
      <c r="AA153" s="21">
        <v>185</v>
      </c>
      <c r="AB153" s="61">
        <f>(($AB$420*2)/$AA$420)*AA153</f>
        <v>225.56614302171414</v>
      </c>
      <c r="AD153" s="21">
        <v>9.1</v>
      </c>
      <c r="AE153" s="16">
        <v>5</v>
      </c>
      <c r="AF153" s="16">
        <v>0.6</v>
      </c>
      <c r="AG153" s="21">
        <v>3</v>
      </c>
      <c r="AJ153" s="24" t="s">
        <v>46</v>
      </c>
    </row>
    <row r="154" spans="1:36">
      <c r="A154" s="11" t="s">
        <v>323</v>
      </c>
      <c r="B154" s="12" t="s">
        <v>82</v>
      </c>
      <c r="C154" s="12" t="s">
        <v>77</v>
      </c>
      <c r="D154" s="12" t="s">
        <v>210</v>
      </c>
      <c r="E154" s="11">
        <v>145</v>
      </c>
      <c r="G154" s="11">
        <v>41.291854000000001</v>
      </c>
      <c r="H154" s="11">
        <v>-120.10831</v>
      </c>
      <c r="I154" s="11" t="s">
        <v>323</v>
      </c>
      <c r="J154" s="15">
        <v>0.13165163585195272</v>
      </c>
      <c r="K154" s="16">
        <v>55.94</v>
      </c>
      <c r="L154" s="16">
        <v>13.3</v>
      </c>
      <c r="M154" s="17">
        <v>23230</v>
      </c>
      <c r="N154" s="18"/>
      <c r="O154" s="19">
        <v>8</v>
      </c>
      <c r="P154" s="20"/>
      <c r="Q154" s="21">
        <v>270</v>
      </c>
      <c r="R154" s="22" t="s">
        <v>45</v>
      </c>
      <c r="S154" s="16">
        <v>39</v>
      </c>
      <c r="T154" s="21">
        <v>15</v>
      </c>
      <c r="U154" s="16">
        <v>2.1</v>
      </c>
      <c r="V154" s="16">
        <v>49</v>
      </c>
      <c r="W154" s="16">
        <v>11</v>
      </c>
      <c r="X154" s="21">
        <v>0</v>
      </c>
      <c r="AA154" s="21">
        <v>153</v>
      </c>
      <c r="AB154" s="61">
        <f>(($AB$420*2)/$AA$420)*AA154</f>
        <v>186.54929666120142</v>
      </c>
      <c r="AD154" s="21">
        <v>1.4</v>
      </c>
      <c r="AE154" s="16">
        <v>0</v>
      </c>
      <c r="AF154" s="16">
        <v>0.1</v>
      </c>
      <c r="AG154" s="21">
        <v>1.3</v>
      </c>
      <c r="AH154" s="240">
        <v>0</v>
      </c>
      <c r="AJ154" s="24" t="s">
        <v>46</v>
      </c>
    </row>
    <row r="155" spans="1:36">
      <c r="A155" s="27" t="s">
        <v>323</v>
      </c>
      <c r="B155" s="12" t="s">
        <v>82</v>
      </c>
      <c r="C155" s="12" t="s">
        <v>77</v>
      </c>
      <c r="D155" s="12" t="s">
        <v>210</v>
      </c>
      <c r="E155" s="27">
        <v>145</v>
      </c>
      <c r="F155" s="28"/>
      <c r="G155" s="11">
        <v>41.291854000000001</v>
      </c>
      <c r="H155" s="11">
        <v>-120.10831</v>
      </c>
      <c r="I155" s="27" t="s">
        <v>323</v>
      </c>
      <c r="J155" s="15">
        <v>6.1717758413381799E-2</v>
      </c>
      <c r="K155" s="16">
        <v>55.94</v>
      </c>
      <c r="L155" s="16">
        <v>13.3</v>
      </c>
      <c r="M155" s="17">
        <v>30182</v>
      </c>
      <c r="N155" s="29">
        <v>7.3</v>
      </c>
      <c r="O155" s="29">
        <v>8.5</v>
      </c>
      <c r="Q155" s="21">
        <v>320</v>
      </c>
      <c r="R155" s="22" t="s">
        <v>45</v>
      </c>
      <c r="T155" s="21">
        <v>12</v>
      </c>
      <c r="U155" s="16">
        <v>2.2999999999999998</v>
      </c>
      <c r="V155" s="16">
        <v>31</v>
      </c>
      <c r="W155" s="16">
        <v>13</v>
      </c>
      <c r="X155" s="21">
        <v>0</v>
      </c>
      <c r="AA155" s="21">
        <v>140</v>
      </c>
      <c r="AB155" s="61">
        <f>(($AB$420*2)/$AA$420)*AA155</f>
        <v>170.69870282724312</v>
      </c>
      <c r="AE155" s="16">
        <v>1</v>
      </c>
      <c r="AJ155" s="24" t="s">
        <v>46</v>
      </c>
    </row>
    <row r="156" spans="1:36">
      <c r="A156" s="11" t="s">
        <v>305</v>
      </c>
      <c r="B156" s="12" t="s">
        <v>82</v>
      </c>
      <c r="C156" s="12" t="s">
        <v>80</v>
      </c>
      <c r="D156" s="12" t="s">
        <v>304</v>
      </c>
      <c r="E156" s="11">
        <v>120</v>
      </c>
      <c r="I156" s="11" t="s">
        <v>305</v>
      </c>
      <c r="J156" s="15">
        <v>0.61099060281092255</v>
      </c>
      <c r="K156" s="16">
        <v>56.84</v>
      </c>
      <c r="L156" s="16">
        <v>13.8</v>
      </c>
      <c r="M156" s="17">
        <v>22125</v>
      </c>
      <c r="N156" s="29">
        <v>7.8</v>
      </c>
      <c r="O156" s="29"/>
      <c r="Q156" s="21">
        <v>217</v>
      </c>
      <c r="R156" s="22" t="s">
        <v>45</v>
      </c>
      <c r="S156" s="16">
        <v>59</v>
      </c>
      <c r="T156" s="21">
        <v>44</v>
      </c>
      <c r="U156" s="16">
        <v>1.6</v>
      </c>
      <c r="V156" s="16">
        <v>3.2</v>
      </c>
      <c r="W156" s="16">
        <v>0</v>
      </c>
      <c r="X156" s="21">
        <v>0.18</v>
      </c>
      <c r="AA156" s="21">
        <v>81</v>
      </c>
      <c r="AD156" s="21">
        <v>5.8</v>
      </c>
      <c r="AE156" s="16">
        <v>12</v>
      </c>
      <c r="AF156" s="16">
        <v>0.7</v>
      </c>
      <c r="AG156" s="21">
        <v>0.9</v>
      </c>
      <c r="AJ156" s="24" t="s">
        <v>46</v>
      </c>
    </row>
    <row r="157" spans="1:36">
      <c r="A157" s="27" t="s">
        <v>322</v>
      </c>
      <c r="B157" s="12" t="s">
        <v>82</v>
      </c>
      <c r="C157" s="12" t="s">
        <v>85</v>
      </c>
      <c r="D157" s="12" t="s">
        <v>218</v>
      </c>
      <c r="E157" s="27">
        <v>105</v>
      </c>
      <c r="F157" s="28"/>
      <c r="G157" s="11">
        <v>41.292611999999998</v>
      </c>
      <c r="H157" s="11">
        <v>-120.112469</v>
      </c>
      <c r="I157" s="27" t="s">
        <v>322</v>
      </c>
      <c r="J157" s="15">
        <v>2.3422506376813619E-3</v>
      </c>
      <c r="K157" s="46">
        <v>57.92</v>
      </c>
      <c r="L157" s="16">
        <v>14.4</v>
      </c>
      <c r="M157" s="17">
        <v>22837</v>
      </c>
      <c r="N157" s="29">
        <v>7.3</v>
      </c>
      <c r="O157" s="29">
        <v>8.1</v>
      </c>
      <c r="Q157" s="21">
        <v>301</v>
      </c>
      <c r="R157" s="22" t="s">
        <v>45</v>
      </c>
      <c r="S157" s="16">
        <v>45</v>
      </c>
      <c r="T157" s="21">
        <v>21</v>
      </c>
      <c r="U157" s="16">
        <v>2.4</v>
      </c>
      <c r="V157" s="16">
        <v>28</v>
      </c>
      <c r="W157" s="16">
        <v>10</v>
      </c>
      <c r="X157" s="21">
        <v>0.06</v>
      </c>
      <c r="AA157" s="21">
        <v>144</v>
      </c>
      <c r="AB157" s="61">
        <f>(($AB$420*2)/$AA$420)*AA157</f>
        <v>175.57580862230722</v>
      </c>
      <c r="AD157" s="21">
        <v>10</v>
      </c>
      <c r="AE157" s="16">
        <v>2.4</v>
      </c>
      <c r="AF157" s="16">
        <v>0.2</v>
      </c>
      <c r="AG157" s="21">
        <v>1</v>
      </c>
      <c r="AH157" s="240">
        <v>0</v>
      </c>
      <c r="AJ157" s="24" t="s">
        <v>46</v>
      </c>
    </row>
    <row r="158" spans="1:36">
      <c r="A158" s="11" t="s">
        <v>329</v>
      </c>
      <c r="B158" s="12" t="s">
        <v>82</v>
      </c>
      <c r="C158" s="12" t="s">
        <v>77</v>
      </c>
      <c r="D158" s="12" t="s">
        <v>233</v>
      </c>
      <c r="E158" s="11">
        <v>240</v>
      </c>
      <c r="G158" s="11">
        <v>41.283878999999999</v>
      </c>
      <c r="H158" s="11">
        <v>-120.08914799999999</v>
      </c>
      <c r="I158" s="11" t="s">
        <v>329</v>
      </c>
      <c r="J158" s="15">
        <v>-1.8112762745177335E-3</v>
      </c>
      <c r="K158" s="16">
        <v>59</v>
      </c>
      <c r="L158" s="16">
        <v>15</v>
      </c>
      <c r="M158" s="17">
        <v>28306</v>
      </c>
      <c r="N158" s="29">
        <v>7</v>
      </c>
      <c r="O158" s="29">
        <v>8.3000000000000007</v>
      </c>
      <c r="Q158" s="21">
        <v>375</v>
      </c>
      <c r="R158" s="22" t="s">
        <v>45</v>
      </c>
      <c r="T158" s="21">
        <v>14</v>
      </c>
      <c r="U158" s="16">
        <v>2</v>
      </c>
      <c r="V158" s="16">
        <v>36</v>
      </c>
      <c r="W158" s="16">
        <v>14</v>
      </c>
      <c r="X158" s="21">
        <v>0.2</v>
      </c>
      <c r="AA158" s="21">
        <v>125</v>
      </c>
      <c r="AB158" s="61">
        <f>(($AB$420*2)/$AA$420)*AA158</f>
        <v>152.40955609575281</v>
      </c>
      <c r="AD158" s="21">
        <v>39</v>
      </c>
      <c r="AE158" s="16">
        <v>9</v>
      </c>
      <c r="AG158" s="21">
        <v>3.6</v>
      </c>
      <c r="AH158" s="240">
        <v>0</v>
      </c>
      <c r="AJ158" s="24" t="s">
        <v>46</v>
      </c>
    </row>
    <row r="159" spans="1:36">
      <c r="A159" s="11" t="s">
        <v>330</v>
      </c>
      <c r="B159" s="12" t="s">
        <v>82</v>
      </c>
      <c r="C159" s="12" t="s">
        <v>77</v>
      </c>
      <c r="D159" s="12" t="s">
        <v>203</v>
      </c>
      <c r="E159" s="11">
        <v>152</v>
      </c>
      <c r="G159" s="11">
        <v>41.291431000000003</v>
      </c>
      <c r="H159" s="11">
        <v>-120.07158099999999</v>
      </c>
      <c r="I159" s="11" t="s">
        <v>330</v>
      </c>
      <c r="J159" s="15">
        <v>5.5971502026436826E-3</v>
      </c>
      <c r="K159" s="16">
        <v>59.900000000000006</v>
      </c>
      <c r="L159" s="16">
        <v>15.5</v>
      </c>
      <c r="M159" s="17">
        <v>21439</v>
      </c>
      <c r="N159" s="18"/>
      <c r="O159" s="19">
        <v>8</v>
      </c>
      <c r="P159" s="20"/>
      <c r="Q159" s="21">
        <v>217</v>
      </c>
      <c r="R159" s="22" t="s">
        <v>45</v>
      </c>
      <c r="S159" s="16">
        <v>34</v>
      </c>
      <c r="T159" s="21">
        <v>25</v>
      </c>
      <c r="U159" s="16">
        <v>2.8</v>
      </c>
      <c r="V159" s="16">
        <v>20</v>
      </c>
      <c r="W159" s="16">
        <v>2.4</v>
      </c>
      <c r="X159" s="21">
        <v>0.04</v>
      </c>
      <c r="AA159" s="21">
        <v>103</v>
      </c>
      <c r="AB159" s="61">
        <f>(($AB$420*2)/$AA$420)*AA159</f>
        <v>125.5854742229003</v>
      </c>
      <c r="AD159" s="21">
        <v>7.4</v>
      </c>
      <c r="AE159" s="16">
        <v>3.4</v>
      </c>
      <c r="AF159" s="16">
        <v>0.2</v>
      </c>
      <c r="AG159" s="21">
        <v>0.6</v>
      </c>
      <c r="AJ159" s="24" t="s">
        <v>46</v>
      </c>
    </row>
    <row r="160" spans="1:36">
      <c r="A160" s="11" t="s">
        <v>327</v>
      </c>
      <c r="B160" s="12" t="s">
        <v>82</v>
      </c>
      <c r="C160" s="12" t="s">
        <v>77</v>
      </c>
      <c r="E160" s="11">
        <v>350</v>
      </c>
      <c r="G160" s="11">
        <v>41.298425999999999</v>
      </c>
      <c r="H160" s="14">
        <v>-120.08105999999999</v>
      </c>
      <c r="I160" s="11" t="s">
        <v>327</v>
      </c>
      <c r="J160" s="15" t="e">
        <v>#DIV/0!</v>
      </c>
      <c r="K160" s="16">
        <v>62.06</v>
      </c>
      <c r="L160" s="16">
        <v>16.7</v>
      </c>
      <c r="M160" s="17">
        <v>30551</v>
      </c>
      <c r="N160" s="29">
        <v>7.9</v>
      </c>
      <c r="O160" s="29"/>
      <c r="Q160" s="21">
        <v>260</v>
      </c>
      <c r="R160" s="22" t="s">
        <v>45</v>
      </c>
      <c r="AB160" s="52"/>
      <c r="AJ160" s="24" t="s">
        <v>46</v>
      </c>
    </row>
    <row r="161" spans="1:36">
      <c r="A161" s="11" t="s">
        <v>308</v>
      </c>
      <c r="B161" s="12" t="s">
        <v>82</v>
      </c>
      <c r="D161" s="12" t="s">
        <v>181</v>
      </c>
      <c r="E161" s="11">
        <v>97</v>
      </c>
      <c r="I161" s="11" t="s">
        <v>308</v>
      </c>
      <c r="J161" s="15">
        <v>1.4701649099171274E-2</v>
      </c>
      <c r="K161" s="16">
        <v>62.6</v>
      </c>
      <c r="L161" s="16">
        <v>17</v>
      </c>
      <c r="M161" s="17">
        <v>21342</v>
      </c>
      <c r="N161" s="29">
        <v>8.4</v>
      </c>
      <c r="O161" s="29"/>
      <c r="Q161" s="21">
        <v>250</v>
      </c>
      <c r="R161" s="22" t="s">
        <v>45</v>
      </c>
      <c r="S161" s="16">
        <v>67</v>
      </c>
      <c r="T161" s="21">
        <v>68</v>
      </c>
      <c r="U161" s="16">
        <v>3</v>
      </c>
      <c r="V161" s="16">
        <v>5</v>
      </c>
      <c r="W161" s="16">
        <v>0.3</v>
      </c>
      <c r="X161" s="21">
        <v>0.3</v>
      </c>
      <c r="AA161" s="21">
        <v>96</v>
      </c>
      <c r="AB161" s="61">
        <f t="shared" ref="AB161:AB166" si="8">(($AB$420*2)/$AA$420)*AA161</f>
        <v>117.05053908153815</v>
      </c>
      <c r="AD161" s="21">
        <v>37</v>
      </c>
      <c r="AE161" s="16">
        <v>15</v>
      </c>
      <c r="AF161" s="16">
        <v>1.4</v>
      </c>
      <c r="AG161" s="21">
        <v>1.7</v>
      </c>
      <c r="AJ161" s="24" t="s">
        <v>46</v>
      </c>
    </row>
    <row r="162" spans="1:36">
      <c r="A162" s="11" t="s">
        <v>325</v>
      </c>
      <c r="B162" s="12" t="s">
        <v>82</v>
      </c>
      <c r="C162" s="12" t="s">
        <v>85</v>
      </c>
      <c r="D162" s="12" t="s">
        <v>181</v>
      </c>
      <c r="E162" s="11">
        <v>165</v>
      </c>
      <c r="G162" s="11">
        <v>41.304656000000001</v>
      </c>
      <c r="H162" s="11">
        <v>-120.082324</v>
      </c>
      <c r="I162" s="11" t="s">
        <v>325</v>
      </c>
      <c r="J162" s="15">
        <v>4.9924712290315759E-3</v>
      </c>
      <c r="K162" s="16">
        <v>64.039999999999992</v>
      </c>
      <c r="L162" s="16">
        <v>17.8</v>
      </c>
      <c r="M162" s="17">
        <v>21437</v>
      </c>
      <c r="N162" s="18"/>
      <c r="O162" s="19">
        <v>7.7</v>
      </c>
      <c r="P162" s="20"/>
      <c r="Q162" s="21">
        <v>552</v>
      </c>
      <c r="R162" s="22" t="s">
        <v>45</v>
      </c>
      <c r="S162" s="16">
        <v>50</v>
      </c>
      <c r="T162" s="21">
        <v>64</v>
      </c>
      <c r="U162" s="16">
        <v>7.4</v>
      </c>
      <c r="V162" s="16">
        <v>28</v>
      </c>
      <c r="W162" s="16">
        <v>7.3</v>
      </c>
      <c r="X162" s="21">
        <v>0.88</v>
      </c>
      <c r="AA162" s="21">
        <v>42</v>
      </c>
      <c r="AB162" s="61">
        <f t="shared" si="8"/>
        <v>51.209610848172943</v>
      </c>
      <c r="AD162" s="21">
        <v>135</v>
      </c>
      <c r="AE162" s="16">
        <v>42</v>
      </c>
      <c r="AF162" s="16">
        <v>1.5</v>
      </c>
      <c r="AG162" s="21">
        <v>0.5</v>
      </c>
      <c r="AJ162" s="24" t="s">
        <v>46</v>
      </c>
    </row>
    <row r="163" spans="1:36">
      <c r="A163" s="11" t="s">
        <v>312</v>
      </c>
      <c r="B163" s="12" t="s">
        <v>82</v>
      </c>
      <c r="C163" s="12" t="s">
        <v>80</v>
      </c>
      <c r="D163" s="12" t="s">
        <v>311</v>
      </c>
      <c r="E163" s="26">
        <v>0</v>
      </c>
      <c r="F163" s="40"/>
      <c r="G163" s="11">
        <v>41.253833999999998</v>
      </c>
      <c r="H163" s="11">
        <v>-120.07088899999999</v>
      </c>
      <c r="I163" s="11" t="s">
        <v>312</v>
      </c>
      <c r="J163" s="15">
        <v>5.9832443398076E-3</v>
      </c>
      <c r="K163" s="16">
        <v>66.02</v>
      </c>
      <c r="L163" s="16">
        <v>18.899999999999999</v>
      </c>
      <c r="M163" s="17">
        <v>24693</v>
      </c>
      <c r="N163" s="29"/>
      <c r="O163" s="29">
        <v>8.1</v>
      </c>
      <c r="Q163" s="21">
        <v>461</v>
      </c>
      <c r="R163" s="22" t="s">
        <v>45</v>
      </c>
      <c r="T163" s="21">
        <v>81</v>
      </c>
      <c r="U163" s="16">
        <v>6.4</v>
      </c>
      <c r="V163" s="16">
        <v>12</v>
      </c>
      <c r="W163" s="16">
        <v>3.2</v>
      </c>
      <c r="X163" s="21">
        <v>0.7</v>
      </c>
      <c r="AA163" s="21">
        <v>131</v>
      </c>
      <c r="AB163" s="61">
        <f t="shared" si="8"/>
        <v>159.72521478834892</v>
      </c>
      <c r="AD163" s="21">
        <v>61</v>
      </c>
      <c r="AE163" s="16">
        <v>17</v>
      </c>
      <c r="AF163" s="16">
        <v>1.6</v>
      </c>
      <c r="AG163" s="21">
        <v>2.7</v>
      </c>
      <c r="AH163" s="240">
        <v>0.04</v>
      </c>
      <c r="AJ163" s="24" t="s">
        <v>46</v>
      </c>
    </row>
    <row r="164" spans="1:36">
      <c r="A164" s="11" t="s">
        <v>326</v>
      </c>
      <c r="B164" s="12" t="s">
        <v>82</v>
      </c>
      <c r="C164" s="12" t="s">
        <v>77</v>
      </c>
      <c r="D164" s="12" t="s">
        <v>210</v>
      </c>
      <c r="E164" s="11">
        <v>280</v>
      </c>
      <c r="G164" s="11">
        <v>41.298836000000001</v>
      </c>
      <c r="H164" s="11">
        <v>-120.093368</v>
      </c>
      <c r="I164" s="11" t="s">
        <v>326</v>
      </c>
      <c r="J164" s="15">
        <v>0.18004437091464603</v>
      </c>
      <c r="K164" s="16">
        <v>66.92</v>
      </c>
      <c r="L164" s="16">
        <v>19.399999999999999</v>
      </c>
      <c r="M164" s="17">
        <v>30188</v>
      </c>
      <c r="N164" s="29">
        <v>7.8</v>
      </c>
      <c r="O164" s="29">
        <v>7.7</v>
      </c>
      <c r="Q164" s="21">
        <v>310</v>
      </c>
      <c r="R164" s="22" t="s">
        <v>45</v>
      </c>
      <c r="T164" s="21">
        <v>43</v>
      </c>
      <c r="U164" s="16">
        <v>4</v>
      </c>
      <c r="V164" s="16">
        <v>15</v>
      </c>
      <c r="W164" s="16">
        <v>4</v>
      </c>
      <c r="X164" s="21">
        <v>0.4</v>
      </c>
      <c r="AA164" s="21">
        <v>82</v>
      </c>
      <c r="AB164" s="61">
        <f t="shared" si="8"/>
        <v>99.980668798813838</v>
      </c>
      <c r="AE164" s="16">
        <v>15</v>
      </c>
      <c r="AF164" s="16">
        <v>1.1000000000000001</v>
      </c>
      <c r="AH164" s="240">
        <v>0</v>
      </c>
      <c r="AJ164" s="24" t="s">
        <v>46</v>
      </c>
    </row>
    <row r="165" spans="1:36">
      <c r="A165" s="11" t="s">
        <v>310</v>
      </c>
      <c r="B165" s="12" t="s">
        <v>82</v>
      </c>
      <c r="C165" s="12" t="s">
        <v>309</v>
      </c>
      <c r="D165" s="12" t="s">
        <v>203</v>
      </c>
      <c r="E165" s="11">
        <v>175</v>
      </c>
      <c r="G165" s="11">
        <v>41.280245000000001</v>
      </c>
      <c r="H165" s="11">
        <v>-120.07851700000001</v>
      </c>
      <c r="I165" s="11" t="s">
        <v>310</v>
      </c>
      <c r="J165" s="15">
        <v>5.4314734192635454E-4</v>
      </c>
      <c r="K165" s="16">
        <v>68</v>
      </c>
      <c r="L165" s="16">
        <v>20</v>
      </c>
      <c r="M165" s="17">
        <v>21439</v>
      </c>
      <c r="N165" s="29">
        <v>7.8</v>
      </c>
      <c r="O165" s="29"/>
      <c r="Q165" s="21">
        <v>373</v>
      </c>
      <c r="R165" s="22" t="s">
        <v>45</v>
      </c>
      <c r="S165" s="16">
        <v>50</v>
      </c>
      <c r="T165" s="21">
        <v>50</v>
      </c>
      <c r="U165" s="16">
        <v>6.4</v>
      </c>
      <c r="V165" s="16">
        <v>15</v>
      </c>
      <c r="W165" s="16">
        <v>4</v>
      </c>
      <c r="X165" s="21">
        <v>0.41</v>
      </c>
      <c r="AA165" s="21">
        <v>84</v>
      </c>
      <c r="AB165" s="61">
        <f t="shared" si="8"/>
        <v>102.41922169634589</v>
      </c>
      <c r="AD165" s="21">
        <v>59</v>
      </c>
      <c r="AE165" s="16">
        <v>15</v>
      </c>
      <c r="AF165" s="16">
        <v>1.2</v>
      </c>
      <c r="AG165" s="21">
        <v>1.2</v>
      </c>
      <c r="AJ165" s="24" t="s">
        <v>46</v>
      </c>
    </row>
    <row r="166" spans="1:36">
      <c r="A166" s="11" t="s">
        <v>318</v>
      </c>
      <c r="B166" s="12" t="s">
        <v>82</v>
      </c>
      <c r="C166" s="12" t="s">
        <v>77</v>
      </c>
      <c r="E166" s="24">
        <v>240</v>
      </c>
      <c r="F166" s="34"/>
      <c r="G166" s="11">
        <v>41.307009000000001</v>
      </c>
      <c r="H166" s="11">
        <v>-120.111988</v>
      </c>
      <c r="I166" s="11" t="s">
        <v>318</v>
      </c>
      <c r="J166" s="15">
        <v>1.4321946485613036E-2</v>
      </c>
      <c r="K166" s="16">
        <v>68.900000000000006</v>
      </c>
      <c r="L166" s="16">
        <v>20.5</v>
      </c>
      <c r="M166" s="17">
        <v>30188</v>
      </c>
      <c r="N166" s="29">
        <v>7.9</v>
      </c>
      <c r="O166" s="29">
        <v>7.8</v>
      </c>
      <c r="Q166" s="21">
        <v>180</v>
      </c>
      <c r="R166" s="22" t="s">
        <v>45</v>
      </c>
      <c r="T166" s="21">
        <v>13</v>
      </c>
      <c r="U166" s="16">
        <v>4.2</v>
      </c>
      <c r="V166" s="16">
        <v>18</v>
      </c>
      <c r="W166" s="16">
        <v>4</v>
      </c>
      <c r="AA166" s="21">
        <v>91</v>
      </c>
      <c r="AB166" s="61">
        <f t="shared" si="8"/>
        <v>110.95415683770804</v>
      </c>
      <c r="AE166" s="16">
        <v>1</v>
      </c>
      <c r="AJ166" s="24" t="s">
        <v>46</v>
      </c>
    </row>
    <row r="167" spans="1:36">
      <c r="A167" s="11" t="s">
        <v>321</v>
      </c>
      <c r="B167" s="12" t="s">
        <v>82</v>
      </c>
      <c r="C167" s="12" t="s">
        <v>77</v>
      </c>
      <c r="D167" s="12" t="s">
        <v>210</v>
      </c>
      <c r="E167" s="11">
        <v>453</v>
      </c>
      <c r="G167" s="11">
        <v>41.299441000000002</v>
      </c>
      <c r="H167" s="11">
        <v>-120.09930900000001</v>
      </c>
      <c r="I167" s="11" t="s">
        <v>321</v>
      </c>
      <c r="J167" s="15" t="e">
        <v>#DIV/0!</v>
      </c>
      <c r="K167" s="16">
        <v>69.98</v>
      </c>
      <c r="L167" s="16">
        <v>21.1</v>
      </c>
      <c r="M167" s="17">
        <v>30196</v>
      </c>
      <c r="N167" s="29">
        <v>7.5</v>
      </c>
      <c r="O167" s="29"/>
      <c r="Q167" s="21">
        <v>320</v>
      </c>
      <c r="R167" s="22" t="s">
        <v>45</v>
      </c>
      <c r="AB167" s="52"/>
      <c r="AJ167" s="24" t="s">
        <v>46</v>
      </c>
    </row>
    <row r="168" spans="1:36">
      <c r="A168" s="11" t="s">
        <v>319</v>
      </c>
      <c r="B168" s="12" t="s">
        <v>82</v>
      </c>
      <c r="C168" s="12" t="s">
        <v>77</v>
      </c>
      <c r="D168" s="12" t="s">
        <v>210</v>
      </c>
      <c r="E168" s="24">
        <v>456</v>
      </c>
      <c r="F168" s="34"/>
      <c r="G168" s="11">
        <v>41.299545000000002</v>
      </c>
      <c r="H168" s="11">
        <v>-120.11136999999999</v>
      </c>
      <c r="I168" s="11" t="s">
        <v>319</v>
      </c>
      <c r="J168" s="15">
        <v>4.3265528936043171E-2</v>
      </c>
      <c r="K168" s="16">
        <v>73.94</v>
      </c>
      <c r="L168" s="16">
        <v>23.3</v>
      </c>
      <c r="M168" s="17">
        <v>30188</v>
      </c>
      <c r="N168" s="29">
        <v>7.4</v>
      </c>
      <c r="O168" s="29">
        <v>7.8</v>
      </c>
      <c r="Q168" s="21">
        <v>215</v>
      </c>
      <c r="R168" s="22" t="s">
        <v>45</v>
      </c>
      <c r="T168" s="21">
        <v>23</v>
      </c>
      <c r="U168" s="16">
        <v>5.6</v>
      </c>
      <c r="V168" s="16">
        <v>16</v>
      </c>
      <c r="W168" s="16">
        <v>4</v>
      </c>
      <c r="AA168" s="21">
        <v>100</v>
      </c>
      <c r="AB168" s="61">
        <f>(($AB$420*2)/$AA$420)*AA168</f>
        <v>121.92764487660224</v>
      </c>
      <c r="AE168" s="16">
        <v>3</v>
      </c>
      <c r="AJ168" s="24" t="s">
        <v>46</v>
      </c>
    </row>
    <row r="169" spans="1:36">
      <c r="A169" s="11" t="s">
        <v>315</v>
      </c>
      <c r="B169" s="12" t="s">
        <v>82</v>
      </c>
      <c r="G169" s="11">
        <v>41.216054</v>
      </c>
      <c r="H169" s="11">
        <v>-120.062043</v>
      </c>
      <c r="I169" s="11" t="s">
        <v>315</v>
      </c>
      <c r="J169" s="15">
        <v>-0.25509881195695727</v>
      </c>
      <c r="K169" s="16">
        <v>75.2</v>
      </c>
      <c r="L169" s="16">
        <v>24</v>
      </c>
      <c r="M169" s="17">
        <v>21349</v>
      </c>
      <c r="N169" s="29">
        <v>8.4</v>
      </c>
      <c r="O169" s="29"/>
      <c r="Q169" s="21">
        <v>170</v>
      </c>
      <c r="R169" s="22" t="s">
        <v>45</v>
      </c>
      <c r="S169" s="16">
        <v>49</v>
      </c>
      <c r="T169" s="21">
        <v>34</v>
      </c>
      <c r="U169" s="16">
        <v>3</v>
      </c>
      <c r="V169" s="16">
        <v>10</v>
      </c>
      <c r="W169" s="16">
        <v>1.2</v>
      </c>
      <c r="X169" s="21">
        <v>0.22</v>
      </c>
      <c r="AA169" s="21">
        <v>88</v>
      </c>
      <c r="AB169" s="61">
        <f>(($AB$420*2)/$AA$420)*AA169</f>
        <v>107.29632749140997</v>
      </c>
      <c r="AD169" s="21">
        <v>12</v>
      </c>
      <c r="AE169" s="16">
        <v>55</v>
      </c>
      <c r="AF169" s="16">
        <v>0.6</v>
      </c>
      <c r="AG169" s="21">
        <v>2.2999999999999998</v>
      </c>
      <c r="AJ169" s="24" t="s">
        <v>46</v>
      </c>
    </row>
    <row r="170" spans="1:36">
      <c r="A170" s="11" t="s">
        <v>314</v>
      </c>
      <c r="B170" s="12" t="s">
        <v>82</v>
      </c>
      <c r="C170" s="12" t="s">
        <v>85</v>
      </c>
      <c r="D170" s="12" t="s">
        <v>313</v>
      </c>
      <c r="E170" s="26">
        <v>23</v>
      </c>
      <c r="F170" s="40"/>
      <c r="G170" s="11">
        <v>41.224839000000003</v>
      </c>
      <c r="H170" s="11">
        <v>-120.07099100000001</v>
      </c>
      <c r="I170" s="11" t="s">
        <v>314</v>
      </c>
      <c r="J170" s="15">
        <v>8.4754632759374851E-2</v>
      </c>
      <c r="K170" s="16">
        <v>75.92</v>
      </c>
      <c r="L170" s="16">
        <v>24.4</v>
      </c>
      <c r="M170" s="17">
        <v>30244</v>
      </c>
      <c r="N170" s="29">
        <v>7.8</v>
      </c>
      <c r="O170" s="29">
        <v>7.7</v>
      </c>
      <c r="Q170" s="21">
        <v>232</v>
      </c>
      <c r="R170" s="22" t="s">
        <v>45</v>
      </c>
      <c r="T170" s="21">
        <v>38</v>
      </c>
      <c r="U170" s="16">
        <v>3</v>
      </c>
      <c r="V170" s="16">
        <v>9</v>
      </c>
      <c r="W170" s="16">
        <v>1</v>
      </c>
      <c r="AA170" s="21">
        <v>87</v>
      </c>
      <c r="AB170" s="61">
        <f>(($AB$420*2)/$AA$420)*AA170</f>
        <v>106.07705104264394</v>
      </c>
      <c r="AE170" s="16">
        <v>6</v>
      </c>
      <c r="AJ170" s="24" t="s">
        <v>46</v>
      </c>
    </row>
    <row r="171" spans="1:36" s="26" customFormat="1">
      <c r="A171" s="62" t="s">
        <v>333</v>
      </c>
      <c r="B171" s="12" t="s">
        <v>82</v>
      </c>
      <c r="C171" s="12"/>
      <c r="D171" s="12" t="s">
        <v>331</v>
      </c>
      <c r="E171" s="11"/>
      <c r="F171" s="13">
        <v>1</v>
      </c>
      <c r="G171" s="11"/>
      <c r="H171" s="11"/>
      <c r="I171" s="62" t="s">
        <v>333</v>
      </c>
      <c r="J171" s="59">
        <v>0.94</v>
      </c>
      <c r="K171" s="63"/>
      <c r="L171" s="49" t="s">
        <v>334</v>
      </c>
      <c r="M171" s="64">
        <v>1974</v>
      </c>
      <c r="N171" s="65"/>
      <c r="O171" s="65"/>
      <c r="P171" s="66"/>
      <c r="Q171" s="66"/>
      <c r="R171" s="66" t="s">
        <v>51</v>
      </c>
      <c r="S171" s="49">
        <v>44.9</v>
      </c>
      <c r="T171" s="66">
        <v>20</v>
      </c>
      <c r="U171" s="65">
        <v>4.87</v>
      </c>
      <c r="V171" s="49">
        <v>20.3</v>
      </c>
      <c r="W171" s="49">
        <v>6.9</v>
      </c>
      <c r="X171" s="49"/>
      <c r="Y171" s="49"/>
      <c r="Z171" s="65">
        <v>0.01</v>
      </c>
      <c r="AA171" s="21"/>
      <c r="AB171" s="49"/>
      <c r="AC171" s="49"/>
      <c r="AD171" s="49">
        <v>3.2</v>
      </c>
      <c r="AE171" s="65">
        <v>0.55000000000000004</v>
      </c>
      <c r="AF171" s="49"/>
      <c r="AG171" s="49"/>
      <c r="AH171" s="240"/>
      <c r="AI171" s="62"/>
      <c r="AJ171" s="67" t="s">
        <v>121</v>
      </c>
    </row>
    <row r="172" spans="1:36" s="26" customFormat="1">
      <c r="A172" s="62" t="s">
        <v>335</v>
      </c>
      <c r="B172" s="12" t="s">
        <v>82</v>
      </c>
      <c r="C172" s="12"/>
      <c r="D172" s="12" t="s">
        <v>331</v>
      </c>
      <c r="E172" s="11"/>
      <c r="F172" s="13">
        <v>2000</v>
      </c>
      <c r="G172" s="11"/>
      <c r="H172" s="11"/>
      <c r="I172" s="62" t="s">
        <v>335</v>
      </c>
      <c r="J172" s="59">
        <v>0.72</v>
      </c>
      <c r="K172" s="63"/>
      <c r="L172" s="49" t="s">
        <v>334</v>
      </c>
      <c r="M172" s="64">
        <v>1974</v>
      </c>
      <c r="N172" s="65"/>
      <c r="O172" s="65"/>
      <c r="P172" s="66"/>
      <c r="Q172" s="66"/>
      <c r="R172" s="66" t="s">
        <v>51</v>
      </c>
      <c r="S172" s="49">
        <v>40.9</v>
      </c>
      <c r="T172" s="66">
        <v>22</v>
      </c>
      <c r="U172" s="65">
        <v>3.25</v>
      </c>
      <c r="V172" s="49">
        <v>18.7</v>
      </c>
      <c r="W172" s="49">
        <v>4.9000000000000004</v>
      </c>
      <c r="X172" s="49"/>
      <c r="Y172" s="49"/>
      <c r="Z172" s="65">
        <v>0.01</v>
      </c>
      <c r="AA172" s="21"/>
      <c r="AB172" s="49"/>
      <c r="AC172" s="49"/>
      <c r="AD172" s="66">
        <v>13</v>
      </c>
      <c r="AE172" s="49">
        <v>3.9</v>
      </c>
      <c r="AF172" s="49"/>
      <c r="AG172" s="49"/>
      <c r="AH172" s="240"/>
      <c r="AI172" s="62"/>
      <c r="AJ172" s="67" t="s">
        <v>121</v>
      </c>
    </row>
    <row r="173" spans="1:36" s="26" customFormat="1">
      <c r="A173" s="11" t="s">
        <v>307</v>
      </c>
      <c r="B173" s="12" t="s">
        <v>82</v>
      </c>
      <c r="C173" s="12" t="s">
        <v>85</v>
      </c>
      <c r="D173" s="12" t="s">
        <v>306</v>
      </c>
      <c r="E173" s="11"/>
      <c r="F173" s="13"/>
      <c r="G173" s="11"/>
      <c r="H173" s="11"/>
      <c r="I173" s="11" t="s">
        <v>307</v>
      </c>
      <c r="J173" s="15">
        <v>0.25221868450604956</v>
      </c>
      <c r="K173" s="21"/>
      <c r="L173" s="16"/>
      <c r="M173" s="17">
        <v>30244</v>
      </c>
      <c r="N173" s="29">
        <v>8.4</v>
      </c>
      <c r="O173" s="29">
        <v>7.2</v>
      </c>
      <c r="P173" s="16"/>
      <c r="Q173" s="21">
        <v>270</v>
      </c>
      <c r="R173" s="22" t="s">
        <v>45</v>
      </c>
      <c r="S173" s="16"/>
      <c r="T173" s="21">
        <v>46</v>
      </c>
      <c r="U173" s="16">
        <v>3.2</v>
      </c>
      <c r="V173" s="16">
        <v>4</v>
      </c>
      <c r="W173" s="16">
        <v>2</v>
      </c>
      <c r="X173" s="21">
        <v>0.3</v>
      </c>
      <c r="Y173" s="21"/>
      <c r="Z173" s="21"/>
      <c r="AA173" s="21">
        <v>48</v>
      </c>
      <c r="AB173" s="61">
        <f>(($AB$420*2)/$AA$420)*AA173</f>
        <v>58.525269540769074</v>
      </c>
      <c r="AC173" s="21"/>
      <c r="AD173" s="21"/>
      <c r="AE173" s="16">
        <v>15</v>
      </c>
      <c r="AF173" s="16">
        <v>1.5</v>
      </c>
      <c r="AG173" s="21"/>
      <c r="AH173" s="240"/>
      <c r="AI173" s="11"/>
      <c r="AJ173" s="24" t="s">
        <v>46</v>
      </c>
    </row>
    <row r="174" spans="1:36">
      <c r="A174" s="27" t="s">
        <v>310</v>
      </c>
      <c r="B174" s="12" t="s">
        <v>82</v>
      </c>
      <c r="C174" s="12" t="s">
        <v>309</v>
      </c>
      <c r="D174" s="12" t="s">
        <v>203</v>
      </c>
      <c r="E174" s="27">
        <v>175</v>
      </c>
      <c r="F174" s="28"/>
      <c r="G174" s="11">
        <v>41.280245000000001</v>
      </c>
      <c r="H174" s="11">
        <v>-120.07851700000001</v>
      </c>
      <c r="I174" s="27" t="s">
        <v>310</v>
      </c>
      <c r="J174" s="15">
        <v>9.7086973485937342E-3</v>
      </c>
      <c r="K174" s="46"/>
      <c r="M174" s="17">
        <v>24349</v>
      </c>
      <c r="N174" s="29"/>
      <c r="O174" s="29">
        <v>7.8</v>
      </c>
      <c r="Q174" s="21">
        <v>384</v>
      </c>
      <c r="R174" s="22" t="s">
        <v>45</v>
      </c>
      <c r="T174" s="21">
        <v>62</v>
      </c>
      <c r="U174" s="16">
        <v>2.1</v>
      </c>
      <c r="V174" s="16">
        <v>8.1</v>
      </c>
      <c r="W174" s="16">
        <v>3.6</v>
      </c>
      <c r="X174" s="21">
        <v>0.6</v>
      </c>
      <c r="AA174" s="21">
        <v>69</v>
      </c>
      <c r="AB174" s="61">
        <f>(($AB$420*2)/$AA$420)*AA174</f>
        <v>84.130074964855538</v>
      </c>
      <c r="AD174" s="21">
        <v>73</v>
      </c>
      <c r="AE174" s="16">
        <v>17</v>
      </c>
      <c r="AG174" s="21">
        <v>0.4</v>
      </c>
      <c r="AJ174" s="24" t="s">
        <v>46</v>
      </c>
    </row>
    <row r="175" spans="1:36">
      <c r="A175" s="11" t="s">
        <v>317</v>
      </c>
      <c r="B175" s="12" t="s">
        <v>82</v>
      </c>
      <c r="C175" s="12" t="s">
        <v>85</v>
      </c>
      <c r="D175" s="12" t="s">
        <v>316</v>
      </c>
      <c r="E175" s="26">
        <v>45</v>
      </c>
      <c r="F175" s="40"/>
      <c r="G175" s="11">
        <v>41.312694999999998</v>
      </c>
      <c r="H175" s="11">
        <v>-120.115174</v>
      </c>
      <c r="I175" s="11" t="s">
        <v>317</v>
      </c>
      <c r="J175" s="15">
        <v>-1.3059097178923371E-2</v>
      </c>
      <c r="M175" s="17">
        <v>20637</v>
      </c>
      <c r="N175" s="18"/>
      <c r="O175" s="19">
        <v>7.9</v>
      </c>
      <c r="P175" s="20"/>
      <c r="Q175" s="21">
        <v>189</v>
      </c>
      <c r="R175" s="22" t="s">
        <v>45</v>
      </c>
      <c r="S175" s="16">
        <v>36</v>
      </c>
      <c r="T175" s="21">
        <v>8.8000000000000007</v>
      </c>
      <c r="U175" s="16">
        <v>2.9</v>
      </c>
      <c r="V175" s="16">
        <v>21</v>
      </c>
      <c r="W175" s="16">
        <v>7.2</v>
      </c>
      <c r="X175" s="21">
        <v>0</v>
      </c>
      <c r="AA175" s="21">
        <v>102</v>
      </c>
      <c r="AB175" s="61">
        <f>(($AB$420*2)/$AA$420)*AA175</f>
        <v>124.36619777413428</v>
      </c>
      <c r="AD175" s="21">
        <v>3.3</v>
      </c>
      <c r="AE175" s="16">
        <v>1</v>
      </c>
      <c r="AF175" s="16">
        <v>0</v>
      </c>
      <c r="AG175" s="21">
        <v>1.1000000000000001</v>
      </c>
      <c r="AJ175" s="24" t="s">
        <v>46</v>
      </c>
    </row>
    <row r="176" spans="1:36">
      <c r="A176" s="110" t="s">
        <v>442</v>
      </c>
      <c r="E176" s="26"/>
      <c r="F176" s="40"/>
      <c r="J176" s="15"/>
      <c r="N176" s="18"/>
      <c r="O176" s="19"/>
      <c r="P176" s="20"/>
      <c r="R176" s="22"/>
      <c r="AB176" s="61"/>
      <c r="AJ176" s="24"/>
    </row>
    <row r="177" spans="1:36">
      <c r="A177" s="26" t="s">
        <v>66</v>
      </c>
      <c r="B177" s="39" t="s">
        <v>42</v>
      </c>
      <c r="C177" s="39"/>
      <c r="D177" s="26" t="s">
        <v>59</v>
      </c>
      <c r="E177" s="26"/>
      <c r="F177" s="40"/>
      <c r="G177" s="26">
        <v>41.861452</v>
      </c>
      <c r="H177" s="26">
        <v>-120.158295</v>
      </c>
      <c r="I177" s="26" t="s">
        <v>67</v>
      </c>
      <c r="J177" s="15">
        <v>0.21672734764912871</v>
      </c>
      <c r="K177" s="41">
        <v>116.06</v>
      </c>
      <c r="L177" s="41">
        <v>46.7</v>
      </c>
      <c r="M177" s="73">
        <v>38292</v>
      </c>
      <c r="N177" s="52"/>
      <c r="O177" s="52"/>
      <c r="P177" s="56">
        <v>348</v>
      </c>
      <c r="Q177" s="56"/>
      <c r="R177" s="56" t="s">
        <v>45</v>
      </c>
      <c r="S177" s="56">
        <v>91</v>
      </c>
      <c r="T177" s="56">
        <v>108</v>
      </c>
      <c r="U177" s="54">
        <v>9</v>
      </c>
      <c r="V177" s="56">
        <v>21</v>
      </c>
      <c r="W177" s="56">
        <v>0.6</v>
      </c>
      <c r="X177" s="56"/>
      <c r="Y177" s="56"/>
      <c r="Z177" s="56"/>
      <c r="AA177" s="44"/>
      <c r="AB177" s="56">
        <v>68</v>
      </c>
      <c r="AC177" s="56"/>
      <c r="AD177" s="56">
        <v>84</v>
      </c>
      <c r="AE177" s="56">
        <v>36</v>
      </c>
      <c r="AF177" s="56"/>
      <c r="AG177" s="56"/>
      <c r="AH177" s="71"/>
      <c r="AI177" s="26"/>
      <c r="AJ177" s="26" t="s">
        <v>68</v>
      </c>
    </row>
    <row r="178" spans="1:36">
      <c r="A178" s="26" t="s">
        <v>66</v>
      </c>
      <c r="B178" s="39" t="s">
        <v>42</v>
      </c>
      <c r="C178" s="39"/>
      <c r="D178" s="26" t="s">
        <v>59</v>
      </c>
      <c r="E178" s="26"/>
      <c r="F178" s="40"/>
      <c r="G178" s="26">
        <v>41.861452</v>
      </c>
      <c r="H178" s="26">
        <v>-120.158295</v>
      </c>
      <c r="I178" s="26" t="s">
        <v>67</v>
      </c>
      <c r="J178" s="15">
        <v>-7.6138640217113919E-3</v>
      </c>
      <c r="K178" s="41">
        <v>129.19999999999999</v>
      </c>
      <c r="L178" s="41">
        <v>54</v>
      </c>
      <c r="M178" s="26">
        <v>2003</v>
      </c>
      <c r="N178" s="52">
        <v>7.99</v>
      </c>
      <c r="O178" s="132"/>
      <c r="P178" s="56">
        <v>257</v>
      </c>
      <c r="Q178" s="56"/>
      <c r="R178" s="56" t="s">
        <v>45</v>
      </c>
      <c r="S178" s="56">
        <v>90.4</v>
      </c>
      <c r="T178" s="56">
        <v>94.5</v>
      </c>
      <c r="U178" s="54">
        <v>9.41</v>
      </c>
      <c r="V178" s="56">
        <v>5.82</v>
      </c>
      <c r="W178" s="56">
        <v>0.26</v>
      </c>
      <c r="X178" s="56">
        <v>0.88</v>
      </c>
      <c r="Y178" s="56"/>
      <c r="Z178" s="56">
        <v>2.9999999999999997E-5</v>
      </c>
      <c r="AA178" s="44"/>
      <c r="AB178" s="56">
        <v>148</v>
      </c>
      <c r="AC178" s="56"/>
      <c r="AD178" s="56">
        <v>71.3</v>
      </c>
      <c r="AE178" s="56">
        <v>25.5</v>
      </c>
      <c r="AF178" s="56">
        <v>2</v>
      </c>
      <c r="AG178" s="56"/>
      <c r="AH178" s="71"/>
      <c r="AI178" s="26"/>
      <c r="AJ178" s="26" t="s">
        <v>484</v>
      </c>
    </row>
    <row r="179" spans="1:36">
      <c r="A179" s="26" t="s">
        <v>73</v>
      </c>
      <c r="B179" s="39" t="s">
        <v>42</v>
      </c>
      <c r="C179" s="39"/>
      <c r="D179" s="26" t="s">
        <v>59</v>
      </c>
      <c r="E179" s="26"/>
      <c r="F179" s="40">
        <v>175</v>
      </c>
      <c r="G179" s="26">
        <v>41.861452</v>
      </c>
      <c r="H179" s="26">
        <v>-120.158295</v>
      </c>
      <c r="I179" s="26" t="s">
        <v>74</v>
      </c>
      <c r="J179" s="15">
        <v>2.0088362257619174E-2</v>
      </c>
      <c r="K179" s="41">
        <v>113</v>
      </c>
      <c r="L179" s="41">
        <v>45</v>
      </c>
      <c r="M179" s="67"/>
      <c r="N179" s="65"/>
      <c r="O179" s="65"/>
      <c r="P179" s="72"/>
      <c r="Q179" s="72"/>
      <c r="R179" s="56" t="s">
        <v>51</v>
      </c>
      <c r="S179" s="56">
        <v>94.4</v>
      </c>
      <c r="T179" s="56">
        <v>110</v>
      </c>
      <c r="U179" s="55">
        <v>10</v>
      </c>
      <c r="V179" s="54">
        <v>5</v>
      </c>
      <c r="W179" s="56">
        <v>0.13</v>
      </c>
      <c r="X179" s="56">
        <v>0.7</v>
      </c>
      <c r="Y179" s="56"/>
      <c r="Z179" s="56">
        <v>0.04</v>
      </c>
      <c r="AA179" s="44"/>
      <c r="AB179" s="56">
        <v>141</v>
      </c>
      <c r="AC179" s="56"/>
      <c r="AD179" s="56">
        <v>89</v>
      </c>
      <c r="AE179" s="56">
        <v>33.1</v>
      </c>
      <c r="AF179" s="56"/>
      <c r="AG179" s="56"/>
      <c r="AH179" s="71"/>
      <c r="AI179" s="56"/>
      <c r="AJ179" s="26" t="s">
        <v>57</v>
      </c>
    </row>
    <row r="180" spans="1:36">
      <c r="A180" s="26" t="s">
        <v>69</v>
      </c>
      <c r="B180" s="39" t="s">
        <v>42</v>
      </c>
      <c r="C180" s="39"/>
      <c r="D180" s="26" t="s">
        <v>59</v>
      </c>
      <c r="E180" s="26"/>
      <c r="F180" s="40"/>
      <c r="G180" s="26">
        <v>41.857323000000001</v>
      </c>
      <c r="H180" s="26">
        <v>-120.161055</v>
      </c>
      <c r="I180" s="26" t="s">
        <v>70</v>
      </c>
      <c r="J180" s="15">
        <v>-2.1188023953012921E-3</v>
      </c>
      <c r="K180" s="41">
        <v>96.08</v>
      </c>
      <c r="L180" s="41">
        <v>35.6</v>
      </c>
      <c r="M180" s="73">
        <v>38292</v>
      </c>
      <c r="N180" s="52"/>
      <c r="O180" s="52"/>
      <c r="P180" s="56">
        <v>250</v>
      </c>
      <c r="Q180" s="56"/>
      <c r="R180" s="56" t="s">
        <v>45</v>
      </c>
      <c r="S180" s="56">
        <v>76</v>
      </c>
      <c r="T180" s="56">
        <v>66</v>
      </c>
      <c r="U180" s="54">
        <v>6</v>
      </c>
      <c r="V180" s="54">
        <v>7</v>
      </c>
      <c r="W180" s="57"/>
      <c r="X180" s="56"/>
      <c r="Y180" s="56"/>
      <c r="Z180" s="56"/>
      <c r="AA180" s="44"/>
      <c r="AB180" s="56">
        <v>133</v>
      </c>
      <c r="AC180" s="56"/>
      <c r="AD180" s="56">
        <v>35</v>
      </c>
      <c r="AE180" s="56">
        <v>17</v>
      </c>
      <c r="AF180" s="56"/>
      <c r="AG180" s="56"/>
      <c r="AH180" s="71"/>
      <c r="AI180" s="26"/>
      <c r="AJ180" s="26" t="s">
        <v>68</v>
      </c>
    </row>
    <row r="181" spans="1:36">
      <c r="A181" s="26" t="s">
        <v>71</v>
      </c>
      <c r="B181" s="39" t="s">
        <v>42</v>
      </c>
      <c r="C181" s="39"/>
      <c r="D181" s="26" t="s">
        <v>59</v>
      </c>
      <c r="E181" s="26"/>
      <c r="F181" s="40"/>
      <c r="G181" s="26">
        <v>41.858207999999998</v>
      </c>
      <c r="H181" s="26">
        <v>-120.164661</v>
      </c>
      <c r="I181" s="26" t="s">
        <v>72</v>
      </c>
      <c r="J181" s="15">
        <v>-4.2582044785227841E-2</v>
      </c>
      <c r="K181" s="41">
        <v>197.96</v>
      </c>
      <c r="L181" s="41">
        <v>92.2</v>
      </c>
      <c r="M181" s="73">
        <v>38292</v>
      </c>
      <c r="N181" s="52"/>
      <c r="O181" s="52"/>
      <c r="P181" s="56">
        <v>1075</v>
      </c>
      <c r="Q181" s="56"/>
      <c r="R181" s="56" t="s">
        <v>45</v>
      </c>
      <c r="S181" s="56">
        <v>138</v>
      </c>
      <c r="T181" s="56">
        <v>326</v>
      </c>
      <c r="U181" s="54">
        <v>8.5500000000000007</v>
      </c>
      <c r="V181" s="56">
        <v>14</v>
      </c>
      <c r="W181" s="56">
        <v>0.05</v>
      </c>
      <c r="X181" s="56"/>
      <c r="Y181" s="56"/>
      <c r="Z181" s="56"/>
      <c r="AA181" s="44"/>
      <c r="AB181" s="56">
        <v>184</v>
      </c>
      <c r="AC181" s="56"/>
      <c r="AD181" s="56">
        <v>370</v>
      </c>
      <c r="AE181" s="56">
        <v>203</v>
      </c>
      <c r="AF181" s="56"/>
      <c r="AG181" s="56"/>
      <c r="AH181" s="71"/>
      <c r="AI181" s="26"/>
      <c r="AJ181" s="26" t="s">
        <v>68</v>
      </c>
    </row>
    <row r="182" spans="1:36">
      <c r="A182" s="26" t="s">
        <v>63</v>
      </c>
      <c r="B182" s="39" t="s">
        <v>42</v>
      </c>
      <c r="C182" s="39"/>
      <c r="D182" s="26" t="s">
        <v>59</v>
      </c>
      <c r="E182" s="26">
        <v>507</v>
      </c>
      <c r="F182" s="40">
        <v>1703.435301</v>
      </c>
      <c r="G182" s="26">
        <v>41.861666999999997</v>
      </c>
      <c r="H182" s="26">
        <v>-120.159167</v>
      </c>
      <c r="I182" s="26" t="s">
        <v>63</v>
      </c>
      <c r="J182" s="15">
        <v>-0.27672843670557085</v>
      </c>
      <c r="K182" s="41">
        <v>114.8</v>
      </c>
      <c r="L182" s="41">
        <v>46</v>
      </c>
      <c r="M182" s="42"/>
      <c r="N182" s="52">
        <v>7.6</v>
      </c>
      <c r="O182" s="52"/>
      <c r="P182" s="56">
        <v>372</v>
      </c>
      <c r="Q182" s="56">
        <v>550</v>
      </c>
      <c r="R182" s="56" t="s">
        <v>51</v>
      </c>
      <c r="S182" s="56">
        <v>79</v>
      </c>
      <c r="T182" s="56">
        <v>94</v>
      </c>
      <c r="U182" s="54">
        <v>9</v>
      </c>
      <c r="V182" s="56">
        <v>9</v>
      </c>
      <c r="W182" s="54">
        <v>1</v>
      </c>
      <c r="X182" s="56">
        <v>1.1000000000000001</v>
      </c>
      <c r="Y182" s="56"/>
      <c r="Z182" s="56">
        <v>0.06</v>
      </c>
      <c r="AA182" s="44"/>
      <c r="AB182" s="56">
        <v>134</v>
      </c>
      <c r="AC182" s="56"/>
      <c r="AD182" s="56">
        <v>253</v>
      </c>
      <c r="AE182" s="56">
        <v>35</v>
      </c>
      <c r="AF182" s="56">
        <v>2.4</v>
      </c>
      <c r="AG182" s="56"/>
      <c r="AH182" s="71"/>
      <c r="AI182" s="51" t="s">
        <v>64</v>
      </c>
      <c r="AJ182" s="26" t="s">
        <v>65</v>
      </c>
    </row>
    <row r="183" spans="1:36">
      <c r="A183" s="26" t="s">
        <v>41</v>
      </c>
      <c r="B183" s="39" t="s">
        <v>42</v>
      </c>
      <c r="C183" s="39"/>
      <c r="D183" s="39" t="s">
        <v>43</v>
      </c>
      <c r="E183" s="26"/>
      <c r="F183" s="40"/>
      <c r="G183" s="26">
        <v>41.869483000000002</v>
      </c>
      <c r="H183" s="26">
        <v>-120.17176600000001</v>
      </c>
      <c r="I183" s="26" t="s">
        <v>44</v>
      </c>
      <c r="J183" s="15">
        <v>5.0952719075530485E-4</v>
      </c>
      <c r="K183" s="41">
        <v>91.94</v>
      </c>
      <c r="L183" s="41">
        <v>33.299999999999997</v>
      </c>
      <c r="M183" s="42">
        <v>22172</v>
      </c>
      <c r="N183" s="49"/>
      <c r="O183" s="41">
        <v>8</v>
      </c>
      <c r="P183" s="49"/>
      <c r="Q183" s="44">
        <v>400</v>
      </c>
      <c r="R183" s="45" t="s">
        <v>45</v>
      </c>
      <c r="S183" s="41">
        <v>76</v>
      </c>
      <c r="T183" s="44">
        <v>78</v>
      </c>
      <c r="U183" s="41">
        <v>6.8</v>
      </c>
      <c r="V183" s="41">
        <v>4</v>
      </c>
      <c r="W183" s="41">
        <v>2.4</v>
      </c>
      <c r="X183" s="44">
        <v>0.63</v>
      </c>
      <c r="Y183" s="44"/>
      <c r="Z183" s="44"/>
      <c r="AA183" s="44">
        <v>106</v>
      </c>
      <c r="AB183" s="52">
        <f t="shared" ref="AB183" si="9">(($AB$420*2)/$AA$420)*AA183</f>
        <v>129.24330356919836</v>
      </c>
      <c r="AC183" s="44"/>
      <c r="AD183" s="44">
        <v>56</v>
      </c>
      <c r="AE183" s="41">
        <v>21</v>
      </c>
      <c r="AF183" s="41">
        <v>1.4</v>
      </c>
      <c r="AG183" s="44">
        <v>0.6</v>
      </c>
      <c r="AH183" s="71"/>
      <c r="AI183" s="26"/>
      <c r="AJ183" s="26" t="s">
        <v>46</v>
      </c>
    </row>
    <row r="184" spans="1:36">
      <c r="A184" s="26" t="s">
        <v>49</v>
      </c>
      <c r="B184" s="39" t="s">
        <v>42</v>
      </c>
      <c r="C184" s="39"/>
      <c r="D184" s="39" t="s">
        <v>1</v>
      </c>
      <c r="E184" s="26">
        <v>0</v>
      </c>
      <c r="F184" s="40"/>
      <c r="G184" s="26">
        <v>41.872833</v>
      </c>
      <c r="H184" s="26">
        <v>-120.16116700000001</v>
      </c>
      <c r="I184" s="26" t="s">
        <v>50</v>
      </c>
      <c r="J184" s="15">
        <v>7.8021528215303391E-3</v>
      </c>
      <c r="K184" s="41">
        <v>100.4</v>
      </c>
      <c r="L184" s="41">
        <v>38</v>
      </c>
      <c r="M184" s="26">
        <v>1915</v>
      </c>
      <c r="N184" s="52"/>
      <c r="O184" s="52"/>
      <c r="P184" s="56"/>
      <c r="Q184" s="56"/>
      <c r="R184" s="56" t="s">
        <v>51</v>
      </c>
      <c r="S184" s="56">
        <v>65</v>
      </c>
      <c r="T184" s="56">
        <v>78</v>
      </c>
      <c r="U184" s="54">
        <v>7.7</v>
      </c>
      <c r="V184" s="56">
        <v>3.7</v>
      </c>
      <c r="W184" s="56">
        <v>2.9</v>
      </c>
      <c r="X184" s="56"/>
      <c r="Y184" s="56"/>
      <c r="Z184" s="56"/>
      <c r="AA184" s="44"/>
      <c r="AB184" s="56"/>
      <c r="AC184" s="56">
        <v>62</v>
      </c>
      <c r="AD184" s="56">
        <v>58</v>
      </c>
      <c r="AE184" s="56">
        <v>24</v>
      </c>
      <c r="AF184" s="56"/>
      <c r="AG184" s="56"/>
      <c r="AH184" s="71"/>
      <c r="AI184" s="51"/>
      <c r="AJ184" s="26" t="s">
        <v>52</v>
      </c>
    </row>
    <row r="185" spans="1:36">
      <c r="A185" s="26" t="s">
        <v>49</v>
      </c>
      <c r="B185" s="39" t="s">
        <v>42</v>
      </c>
      <c r="C185" s="39"/>
      <c r="D185" s="39" t="s">
        <v>1</v>
      </c>
      <c r="E185" s="26">
        <v>0</v>
      </c>
      <c r="F185" s="40"/>
      <c r="G185" s="26">
        <v>41.872833</v>
      </c>
      <c r="H185" s="26">
        <v>-120.16116700000001</v>
      </c>
      <c r="I185" s="26" t="s">
        <v>56</v>
      </c>
      <c r="J185" s="15">
        <v>-7.7690409201215975E-3</v>
      </c>
      <c r="K185" s="41">
        <v>109.4</v>
      </c>
      <c r="L185" s="41">
        <v>43</v>
      </c>
      <c r="M185" s="26">
        <v>1973</v>
      </c>
      <c r="N185" s="65"/>
      <c r="O185" s="65"/>
      <c r="P185" s="72"/>
      <c r="Q185" s="72"/>
      <c r="R185" s="56" t="s">
        <v>51</v>
      </c>
      <c r="S185" s="56">
        <v>77</v>
      </c>
      <c r="T185" s="56">
        <v>80</v>
      </c>
      <c r="U185" s="55">
        <v>7.2</v>
      </c>
      <c r="V185" s="56">
        <v>4.7</v>
      </c>
      <c r="W185" s="56">
        <v>2.1</v>
      </c>
      <c r="X185" s="56">
        <v>0.8</v>
      </c>
      <c r="Y185" s="56"/>
      <c r="Z185" s="56">
        <v>0.01</v>
      </c>
      <c r="AA185" s="44"/>
      <c r="AB185" s="56">
        <v>135</v>
      </c>
      <c r="AC185" s="56"/>
      <c r="AD185" s="56">
        <v>58</v>
      </c>
      <c r="AE185" s="56">
        <v>25.4</v>
      </c>
      <c r="AF185" s="56"/>
      <c r="AG185" s="56"/>
      <c r="AH185" s="71"/>
      <c r="AI185" s="56"/>
      <c r="AJ185" s="26" t="s">
        <v>57</v>
      </c>
    </row>
    <row r="186" spans="1:36">
      <c r="A186" s="26" t="s">
        <v>58</v>
      </c>
      <c r="B186" s="39" t="s">
        <v>42</v>
      </c>
      <c r="C186" s="39"/>
      <c r="D186" s="26" t="s">
        <v>59</v>
      </c>
      <c r="E186" s="26"/>
      <c r="F186" s="40"/>
      <c r="G186" s="26">
        <v>41.861666999999997</v>
      </c>
      <c r="H186" s="26">
        <v>-120.159167</v>
      </c>
      <c r="I186" s="26" t="s">
        <v>60</v>
      </c>
      <c r="J186" s="15">
        <v>2.8342396717770092E-2</v>
      </c>
      <c r="K186" s="41">
        <v>113.18</v>
      </c>
      <c r="L186" s="41">
        <v>45.1</v>
      </c>
      <c r="M186" s="42">
        <v>26871</v>
      </c>
      <c r="N186" s="52">
        <v>7.9</v>
      </c>
      <c r="O186" s="236">
        <f>10^-N186</f>
        <v>1.2589254117941638E-8</v>
      </c>
      <c r="P186" s="56">
        <v>458</v>
      </c>
      <c r="Q186" s="56">
        <v>733</v>
      </c>
      <c r="R186" s="44" t="s">
        <v>45</v>
      </c>
      <c r="S186" s="56">
        <v>82</v>
      </c>
      <c r="T186" s="56">
        <v>110</v>
      </c>
      <c r="U186" s="54">
        <v>9.5</v>
      </c>
      <c r="V186" s="56">
        <v>4.2</v>
      </c>
      <c r="W186" s="56">
        <v>0.1</v>
      </c>
      <c r="X186" s="56">
        <v>0.61</v>
      </c>
      <c r="Y186" s="56"/>
      <c r="Z186" s="56">
        <v>0.03</v>
      </c>
      <c r="AA186" s="44"/>
      <c r="AB186" s="56">
        <v>133</v>
      </c>
      <c r="AC186" s="56"/>
      <c r="AD186" s="56">
        <v>86</v>
      </c>
      <c r="AE186" s="56">
        <v>31</v>
      </c>
      <c r="AF186" s="53">
        <v>2.2000000000000002</v>
      </c>
      <c r="AG186" s="56"/>
      <c r="AH186" s="71"/>
      <c r="AI186" s="26" t="s">
        <v>61</v>
      </c>
      <c r="AJ186" s="26" t="s">
        <v>62</v>
      </c>
    </row>
    <row r="187" spans="1:36">
      <c r="A187" s="26" t="s">
        <v>47</v>
      </c>
      <c r="B187" s="39" t="s">
        <v>42</v>
      </c>
      <c r="C187" s="39"/>
      <c r="D187" s="39" t="s">
        <v>1</v>
      </c>
      <c r="E187" s="26"/>
      <c r="F187" s="40"/>
      <c r="G187" s="70">
        <v>41.808909999999997</v>
      </c>
      <c r="H187" s="26">
        <v>-120.177413</v>
      </c>
      <c r="I187" s="26" t="s">
        <v>53</v>
      </c>
      <c r="J187" s="15">
        <v>-1.624542810984806E-2</v>
      </c>
      <c r="K187" s="41">
        <v>82.039999999999992</v>
      </c>
      <c r="L187" s="41">
        <v>27.8</v>
      </c>
      <c r="M187" s="42">
        <v>21350</v>
      </c>
      <c r="N187" s="52">
        <v>8.3000000000000007</v>
      </c>
      <c r="O187" s="52"/>
      <c r="P187" s="56">
        <v>256</v>
      </c>
      <c r="Q187" s="56">
        <v>240</v>
      </c>
      <c r="R187" s="45" t="s">
        <v>45</v>
      </c>
      <c r="S187" s="56">
        <v>72</v>
      </c>
      <c r="T187" s="56">
        <v>62</v>
      </c>
      <c r="U187" s="54">
        <v>7.5</v>
      </c>
      <c r="V187" s="54">
        <v>4</v>
      </c>
      <c r="W187" s="56">
        <v>0.3</v>
      </c>
      <c r="X187" s="56">
        <v>0.56000000000000005</v>
      </c>
      <c r="Y187" s="56"/>
      <c r="Z187" s="56"/>
      <c r="AA187" s="44"/>
      <c r="AB187" s="56">
        <v>114</v>
      </c>
      <c r="AC187" s="56">
        <v>3.3</v>
      </c>
      <c r="AD187" s="56">
        <v>32</v>
      </c>
      <c r="AE187" s="56">
        <v>18</v>
      </c>
      <c r="AF187" s="56">
        <v>0.9</v>
      </c>
      <c r="AG187" s="56">
        <v>1</v>
      </c>
      <c r="AH187" s="71"/>
      <c r="AI187" s="26" t="s">
        <v>54</v>
      </c>
      <c r="AJ187" s="26" t="s">
        <v>55</v>
      </c>
    </row>
    <row r="188" spans="1:36" s="26" customFormat="1">
      <c r="A188" s="26" t="s">
        <v>47</v>
      </c>
      <c r="B188" s="39" t="s">
        <v>42</v>
      </c>
      <c r="C188" s="39"/>
      <c r="D188" s="39" t="s">
        <v>43</v>
      </c>
      <c r="E188" s="26">
        <v>41</v>
      </c>
      <c r="F188" s="40"/>
      <c r="G188" s="70">
        <v>41.808909999999997</v>
      </c>
      <c r="H188" s="26">
        <v>-120.177413</v>
      </c>
      <c r="I188" s="26" t="s">
        <v>48</v>
      </c>
      <c r="J188" s="15">
        <v>-1.6239099684088477E-2</v>
      </c>
      <c r="K188" s="41">
        <v>82.4</v>
      </c>
      <c r="L188" s="41">
        <v>28</v>
      </c>
      <c r="M188" s="42">
        <v>21350</v>
      </c>
      <c r="N188" s="41">
        <v>8.3000000000000007</v>
      </c>
      <c r="O188" s="41"/>
      <c r="P188" s="41">
        <v>256</v>
      </c>
      <c r="Q188" s="44">
        <v>240</v>
      </c>
      <c r="R188" s="45" t="s">
        <v>45</v>
      </c>
      <c r="S188" s="41">
        <v>72</v>
      </c>
      <c r="T188" s="44">
        <v>62</v>
      </c>
      <c r="U188" s="41">
        <v>7.5</v>
      </c>
      <c r="V188" s="41">
        <v>4</v>
      </c>
      <c r="W188" s="41">
        <v>0.3</v>
      </c>
      <c r="X188" s="44">
        <v>0.56000000000000005</v>
      </c>
      <c r="Y188" s="44"/>
      <c r="Z188" s="44"/>
      <c r="AA188" s="44">
        <v>99</v>
      </c>
      <c r="AB188" s="52">
        <f t="shared" ref="AB188" si="10">(($AB$420*2)/$AA$420)*AA188</f>
        <v>120.70836842783622</v>
      </c>
      <c r="AC188" s="44"/>
      <c r="AD188" s="44">
        <v>32</v>
      </c>
      <c r="AE188" s="41">
        <v>18</v>
      </c>
      <c r="AF188" s="41">
        <v>0.9</v>
      </c>
      <c r="AG188" s="44">
        <v>1</v>
      </c>
      <c r="AH188" s="71"/>
      <c r="AJ188" s="26" t="s">
        <v>46</v>
      </c>
    </row>
    <row r="189" spans="1:36" s="26" customFormat="1">
      <c r="A189" s="109" t="s">
        <v>435</v>
      </c>
      <c r="B189" s="39"/>
      <c r="C189" s="39"/>
      <c r="D189" s="39"/>
      <c r="F189" s="40"/>
      <c r="G189" s="70"/>
      <c r="J189" s="15"/>
      <c r="K189" s="41"/>
      <c r="L189" s="41"/>
      <c r="M189" s="42"/>
      <c r="N189" s="41"/>
      <c r="O189" s="41"/>
      <c r="P189" s="41"/>
      <c r="Q189" s="44"/>
      <c r="R189" s="45"/>
      <c r="S189" s="41"/>
      <c r="T189" s="44"/>
      <c r="U189" s="41"/>
      <c r="V189" s="41"/>
      <c r="W189" s="41"/>
      <c r="X189" s="44"/>
      <c r="Y189" s="44"/>
      <c r="Z189" s="44"/>
      <c r="AA189" s="44"/>
      <c r="AB189" s="52"/>
      <c r="AC189" s="44"/>
      <c r="AD189" s="44"/>
      <c r="AE189" s="41"/>
      <c r="AF189" s="41"/>
      <c r="AG189" s="44"/>
      <c r="AH189" s="71"/>
    </row>
    <row r="190" spans="1:36" s="26" customFormat="1">
      <c r="A190" s="24" t="s">
        <v>369</v>
      </c>
      <c r="B190" s="12" t="s">
        <v>42</v>
      </c>
      <c r="C190" s="12"/>
      <c r="D190" s="12" t="s">
        <v>366</v>
      </c>
      <c r="E190" s="11"/>
      <c r="F190" s="13">
        <v>1</v>
      </c>
      <c r="G190" s="11"/>
      <c r="H190" s="11"/>
      <c r="I190" s="24" t="s">
        <v>369</v>
      </c>
      <c r="J190" s="59">
        <v>7.0000000000000007E-2</v>
      </c>
      <c r="K190" s="16">
        <v>50</v>
      </c>
      <c r="L190" s="35">
        <v>10</v>
      </c>
      <c r="M190" s="67"/>
      <c r="N190" s="65"/>
      <c r="O190" s="65"/>
      <c r="P190" s="74"/>
      <c r="Q190" s="74"/>
      <c r="R190" s="38" t="s">
        <v>51</v>
      </c>
      <c r="S190" s="38">
        <v>45.8</v>
      </c>
      <c r="T190" s="38">
        <v>247</v>
      </c>
      <c r="U190" s="61">
        <v>2.13</v>
      </c>
      <c r="V190" s="38">
        <v>0.8</v>
      </c>
      <c r="W190" s="38">
        <v>0.17</v>
      </c>
      <c r="X190" s="38"/>
      <c r="Y190" s="38"/>
      <c r="Z190" s="38">
        <v>0</v>
      </c>
      <c r="AA190" s="21"/>
      <c r="AB190" s="38">
        <v>513</v>
      </c>
      <c r="AC190" s="38"/>
      <c r="AD190" s="38">
        <v>12</v>
      </c>
      <c r="AE190" s="38">
        <v>29.6</v>
      </c>
      <c r="AF190" s="38"/>
      <c r="AG190" s="38"/>
      <c r="AH190" s="240"/>
      <c r="AI190" s="38"/>
      <c r="AJ190" s="24" t="s">
        <v>121</v>
      </c>
    </row>
    <row r="191" spans="1:36" s="26" customFormat="1">
      <c r="A191" s="11" t="s">
        <v>348</v>
      </c>
      <c r="B191" s="12" t="s">
        <v>42</v>
      </c>
      <c r="C191" s="12" t="s">
        <v>85</v>
      </c>
      <c r="D191" s="12" t="s">
        <v>203</v>
      </c>
      <c r="E191" s="11">
        <v>179</v>
      </c>
      <c r="F191" s="13"/>
      <c r="G191" s="11">
        <v>41.863126000000001</v>
      </c>
      <c r="H191" s="11">
        <v>-120.08438599999999</v>
      </c>
      <c r="I191" s="11" t="s">
        <v>348</v>
      </c>
      <c r="J191" s="15">
        <v>-1.9060837844635244E-2</v>
      </c>
      <c r="K191" s="16">
        <v>51.980000000000004</v>
      </c>
      <c r="L191" s="16">
        <v>11.1</v>
      </c>
      <c r="M191" s="17">
        <v>21350</v>
      </c>
      <c r="N191" s="20"/>
      <c r="O191" s="68">
        <v>7.9</v>
      </c>
      <c r="P191" s="20"/>
      <c r="Q191" s="21">
        <v>350</v>
      </c>
      <c r="R191" s="22" t="s">
        <v>45</v>
      </c>
      <c r="S191" s="16">
        <v>50</v>
      </c>
      <c r="T191" s="21">
        <v>40</v>
      </c>
      <c r="U191" s="16">
        <v>8.8000000000000007</v>
      </c>
      <c r="V191" s="16">
        <v>37</v>
      </c>
      <c r="W191" s="16">
        <v>15</v>
      </c>
      <c r="X191" s="21">
        <v>0.46</v>
      </c>
      <c r="Y191" s="21"/>
      <c r="Z191" s="21"/>
      <c r="AA191" s="21">
        <v>213</v>
      </c>
      <c r="AB191" s="61">
        <f>(($AB$420*2)/$AA$420)*AA191</f>
        <v>259.70588358716276</v>
      </c>
      <c r="AC191" s="21"/>
      <c r="AD191" s="21">
        <v>26</v>
      </c>
      <c r="AE191" s="16">
        <v>15</v>
      </c>
      <c r="AF191" s="16">
        <v>0.4</v>
      </c>
      <c r="AG191" s="21"/>
      <c r="AH191" s="240"/>
      <c r="AI191" s="11"/>
      <c r="AJ191" s="24" t="s">
        <v>46</v>
      </c>
    </row>
    <row r="192" spans="1:36" s="26" customFormat="1">
      <c r="A192" s="11" t="s">
        <v>352</v>
      </c>
      <c r="B192" s="12" t="s">
        <v>42</v>
      </c>
      <c r="C192" s="12" t="s">
        <v>80</v>
      </c>
      <c r="D192" s="12" t="s">
        <v>181</v>
      </c>
      <c r="E192" s="11">
        <v>59</v>
      </c>
      <c r="F192" s="13"/>
      <c r="G192" s="11">
        <v>41.862260999999997</v>
      </c>
      <c r="H192" s="11">
        <v>-120.139611</v>
      </c>
      <c r="I192" s="11" t="s">
        <v>352</v>
      </c>
      <c r="J192" s="15">
        <v>-1.1362684368722354E-2</v>
      </c>
      <c r="K192" s="16">
        <v>53.06</v>
      </c>
      <c r="L192" s="16">
        <v>11.7</v>
      </c>
      <c r="M192" s="17">
        <v>21350</v>
      </c>
      <c r="N192" s="20"/>
      <c r="O192" s="68">
        <v>8.1</v>
      </c>
      <c r="P192" s="20"/>
      <c r="Q192" s="21">
        <v>145</v>
      </c>
      <c r="R192" s="22" t="s">
        <v>45</v>
      </c>
      <c r="S192" s="16">
        <v>54</v>
      </c>
      <c r="T192" s="21">
        <v>14</v>
      </c>
      <c r="U192" s="16">
        <v>5</v>
      </c>
      <c r="V192" s="16">
        <v>16</v>
      </c>
      <c r="W192" s="16">
        <v>5.7</v>
      </c>
      <c r="X192" s="21">
        <v>0.12</v>
      </c>
      <c r="Y192" s="21"/>
      <c r="Z192" s="21"/>
      <c r="AA192" s="21">
        <v>93</v>
      </c>
      <c r="AB192" s="61">
        <f>(($AB$420*2)/$AA$420)*AA192</f>
        <v>113.39270973524008</v>
      </c>
      <c r="AC192" s="21"/>
      <c r="AD192" s="21">
        <v>4.4000000000000004</v>
      </c>
      <c r="AE192" s="16">
        <v>3</v>
      </c>
      <c r="AF192" s="16">
        <v>0.3</v>
      </c>
      <c r="AG192" s="21"/>
      <c r="AH192" s="240"/>
      <c r="AI192" s="11"/>
      <c r="AJ192" s="24" t="s">
        <v>46</v>
      </c>
    </row>
    <row r="193" spans="1:36" s="26" customFormat="1">
      <c r="A193" s="27" t="s">
        <v>354</v>
      </c>
      <c r="B193" s="12" t="s">
        <v>42</v>
      </c>
      <c r="C193" s="12" t="s">
        <v>85</v>
      </c>
      <c r="D193" s="12" t="s">
        <v>208</v>
      </c>
      <c r="E193" s="27">
        <v>74</v>
      </c>
      <c r="F193" s="28"/>
      <c r="G193" s="11">
        <v>41.854183999999997</v>
      </c>
      <c r="H193" s="11">
        <v>-120.15146799999999</v>
      </c>
      <c r="I193" s="27" t="s">
        <v>354</v>
      </c>
      <c r="J193" s="15">
        <v>2.1848072800328352E-2</v>
      </c>
      <c r="K193" s="16">
        <v>53.06</v>
      </c>
      <c r="L193" s="16">
        <v>11.7</v>
      </c>
      <c r="M193" s="17">
        <v>28725</v>
      </c>
      <c r="N193" s="16">
        <v>6.4</v>
      </c>
      <c r="O193" s="16">
        <v>7.7</v>
      </c>
      <c r="P193" s="16"/>
      <c r="Q193" s="21">
        <v>165</v>
      </c>
      <c r="R193" s="22" t="s">
        <v>45</v>
      </c>
      <c r="S193" s="16"/>
      <c r="T193" s="21">
        <v>12</v>
      </c>
      <c r="U193" s="16">
        <v>1.8</v>
      </c>
      <c r="V193" s="16">
        <v>16</v>
      </c>
      <c r="W193" s="16">
        <v>6</v>
      </c>
      <c r="X193" s="21">
        <v>0</v>
      </c>
      <c r="Y193" s="21"/>
      <c r="Z193" s="21"/>
      <c r="AA193" s="21">
        <v>76</v>
      </c>
      <c r="AB193" s="61">
        <f>(($AB$420*2)/$AA$420)*AA193</f>
        <v>92.665010106217693</v>
      </c>
      <c r="AC193" s="21"/>
      <c r="AD193" s="21">
        <v>6</v>
      </c>
      <c r="AE193" s="16">
        <v>3.2</v>
      </c>
      <c r="AF193" s="16"/>
      <c r="AG193" s="21">
        <v>2.9</v>
      </c>
      <c r="AH193" s="240"/>
      <c r="AI193" s="11"/>
      <c r="AJ193" s="24" t="s">
        <v>46</v>
      </c>
    </row>
    <row r="194" spans="1:36" s="26" customFormat="1">
      <c r="A194" s="11" t="s">
        <v>345</v>
      </c>
      <c r="B194" s="12" t="s">
        <v>42</v>
      </c>
      <c r="C194" s="12" t="s">
        <v>85</v>
      </c>
      <c r="D194" s="12" t="s">
        <v>208</v>
      </c>
      <c r="E194" s="11">
        <v>60</v>
      </c>
      <c r="F194" s="13"/>
      <c r="G194" s="11">
        <v>41.864454000000002</v>
      </c>
      <c r="H194" s="11">
        <v>-120.152522</v>
      </c>
      <c r="I194" s="11" t="s">
        <v>345</v>
      </c>
      <c r="J194" s="15">
        <v>1.8394232511807058E-2</v>
      </c>
      <c r="K194" s="16">
        <v>53.6</v>
      </c>
      <c r="L194" s="16">
        <v>12</v>
      </c>
      <c r="M194" s="17">
        <v>26190</v>
      </c>
      <c r="N194" s="16">
        <v>6.5</v>
      </c>
      <c r="O194" s="16">
        <v>7.7</v>
      </c>
      <c r="P194" s="16"/>
      <c r="Q194" s="21">
        <v>425</v>
      </c>
      <c r="R194" s="22" t="s">
        <v>45</v>
      </c>
      <c r="S194" s="16"/>
      <c r="T194" s="21">
        <v>13</v>
      </c>
      <c r="U194" s="16">
        <v>2.5</v>
      </c>
      <c r="V194" s="16">
        <v>32</v>
      </c>
      <c r="W194" s="16">
        <v>20</v>
      </c>
      <c r="X194" s="21">
        <v>0.2</v>
      </c>
      <c r="Y194" s="21"/>
      <c r="Z194" s="21"/>
      <c r="AA194" s="21">
        <v>74</v>
      </c>
      <c r="AB194" s="61">
        <f>(($AB$420*2)/$AA$420)*AA194</f>
        <v>90.226457208685659</v>
      </c>
      <c r="AC194" s="21"/>
      <c r="AD194" s="21">
        <v>12</v>
      </c>
      <c r="AE194" s="16">
        <v>15</v>
      </c>
      <c r="AF194" s="16"/>
      <c r="AG194" s="21">
        <v>98</v>
      </c>
      <c r="AH194" s="240"/>
      <c r="AI194" s="11"/>
      <c r="AJ194" s="24" t="s">
        <v>46</v>
      </c>
    </row>
    <row r="195" spans="1:36" s="26" customFormat="1">
      <c r="A195" s="24" t="s">
        <v>368</v>
      </c>
      <c r="B195" s="12" t="s">
        <v>42</v>
      </c>
      <c r="C195" s="12"/>
      <c r="D195" s="12" t="s">
        <v>366</v>
      </c>
      <c r="E195" s="11"/>
      <c r="F195" s="13">
        <v>1</v>
      </c>
      <c r="G195" s="11"/>
      <c r="H195" s="11"/>
      <c r="I195" s="24" t="s">
        <v>368</v>
      </c>
      <c r="J195" s="59">
        <v>0.03</v>
      </c>
      <c r="K195" s="16">
        <v>53.6</v>
      </c>
      <c r="L195" s="35">
        <v>12</v>
      </c>
      <c r="M195" s="67"/>
      <c r="N195" s="65"/>
      <c r="O195" s="65"/>
      <c r="P195" s="74"/>
      <c r="Q195" s="74"/>
      <c r="R195" s="38" t="s">
        <v>51</v>
      </c>
      <c r="S195" s="38">
        <v>52.1</v>
      </c>
      <c r="T195" s="38">
        <v>138</v>
      </c>
      <c r="U195" s="61">
        <v>1.86</v>
      </c>
      <c r="V195" s="38">
        <v>0.8</v>
      </c>
      <c r="W195" s="38">
        <v>0.24</v>
      </c>
      <c r="X195" s="38"/>
      <c r="Y195" s="38"/>
      <c r="Z195" s="38">
        <v>0</v>
      </c>
      <c r="AA195" s="21"/>
      <c r="AB195" s="38">
        <v>297</v>
      </c>
      <c r="AC195" s="38"/>
      <c r="AD195" s="38">
        <v>7.9</v>
      </c>
      <c r="AE195" s="38">
        <v>24.4</v>
      </c>
      <c r="AF195" s="38"/>
      <c r="AG195" s="38"/>
      <c r="AH195" s="240"/>
      <c r="AI195" s="38"/>
      <c r="AJ195" s="24" t="s">
        <v>121</v>
      </c>
    </row>
    <row r="196" spans="1:36" s="26" customFormat="1">
      <c r="A196" s="11" t="s">
        <v>349</v>
      </c>
      <c r="B196" s="12" t="s">
        <v>42</v>
      </c>
      <c r="C196" s="12" t="s">
        <v>80</v>
      </c>
      <c r="D196" s="12" t="s">
        <v>181</v>
      </c>
      <c r="E196" s="11">
        <v>112</v>
      </c>
      <c r="F196" s="13"/>
      <c r="G196" s="11">
        <v>41.858009000000003</v>
      </c>
      <c r="H196" s="11">
        <v>-120.09339</v>
      </c>
      <c r="I196" s="11" t="s">
        <v>349</v>
      </c>
      <c r="J196" s="15">
        <v>9.7919507602460456E-3</v>
      </c>
      <c r="K196" s="16">
        <v>53.96</v>
      </c>
      <c r="L196" s="16">
        <v>12.2</v>
      </c>
      <c r="M196" s="17">
        <v>21438</v>
      </c>
      <c r="N196" s="20"/>
      <c r="O196" s="68">
        <v>7.7</v>
      </c>
      <c r="P196" s="20"/>
      <c r="Q196" s="21">
        <v>216</v>
      </c>
      <c r="R196" s="22" t="s">
        <v>45</v>
      </c>
      <c r="S196" s="16">
        <v>56</v>
      </c>
      <c r="T196" s="21">
        <v>14</v>
      </c>
      <c r="U196" s="16">
        <v>2.7</v>
      </c>
      <c r="V196" s="16">
        <v>20</v>
      </c>
      <c r="W196" s="16">
        <v>6.3</v>
      </c>
      <c r="X196" s="21">
        <v>7.0000000000000007E-2</v>
      </c>
      <c r="Y196" s="21"/>
      <c r="Z196" s="21"/>
      <c r="AA196" s="21">
        <v>91</v>
      </c>
      <c r="AB196" s="61">
        <f t="shared" ref="AB196:AB206" si="11">(($AB$420*2)/$AA$420)*AA196</f>
        <v>110.95415683770804</v>
      </c>
      <c r="AC196" s="21"/>
      <c r="AD196" s="21">
        <v>9.9</v>
      </c>
      <c r="AE196" s="16">
        <v>3.8</v>
      </c>
      <c r="AF196" s="16">
        <v>0.2</v>
      </c>
      <c r="AG196" s="21">
        <v>0.6</v>
      </c>
      <c r="AH196" s="240"/>
      <c r="AI196" s="11"/>
      <c r="AJ196" s="24" t="s">
        <v>46</v>
      </c>
    </row>
    <row r="197" spans="1:36" s="26" customFormat="1">
      <c r="A197" s="11" t="s">
        <v>351</v>
      </c>
      <c r="B197" s="12" t="s">
        <v>42</v>
      </c>
      <c r="C197" s="12" t="s">
        <v>350</v>
      </c>
      <c r="D197" s="12" t="s">
        <v>181</v>
      </c>
      <c r="E197" s="11">
        <v>200</v>
      </c>
      <c r="F197" s="13"/>
      <c r="G197" s="11">
        <v>41.865082000000001</v>
      </c>
      <c r="H197" s="11">
        <v>-120.09108000000001</v>
      </c>
      <c r="I197" s="11" t="s">
        <v>351</v>
      </c>
      <c r="J197" s="15">
        <v>5.5875515778591636E-4</v>
      </c>
      <c r="K197" s="16">
        <v>53.96</v>
      </c>
      <c r="L197" s="16">
        <v>12.2</v>
      </c>
      <c r="M197" s="17">
        <v>22838</v>
      </c>
      <c r="N197" s="16">
        <v>7.8</v>
      </c>
      <c r="O197" s="16">
        <v>8.3000000000000007</v>
      </c>
      <c r="P197" s="16"/>
      <c r="Q197" s="21">
        <v>276</v>
      </c>
      <c r="R197" s="22" t="s">
        <v>45</v>
      </c>
      <c r="S197" s="16">
        <v>53</v>
      </c>
      <c r="T197" s="21">
        <v>17</v>
      </c>
      <c r="U197" s="16">
        <v>4.3</v>
      </c>
      <c r="V197" s="16">
        <v>26</v>
      </c>
      <c r="W197" s="16">
        <v>7.8</v>
      </c>
      <c r="X197" s="21">
        <v>0.1</v>
      </c>
      <c r="Y197" s="21"/>
      <c r="Z197" s="21"/>
      <c r="AA197" s="21">
        <v>98</v>
      </c>
      <c r="AB197" s="61">
        <f t="shared" si="11"/>
        <v>119.4890919790702</v>
      </c>
      <c r="AC197" s="21"/>
      <c r="AD197" s="21">
        <v>21</v>
      </c>
      <c r="AE197" s="16">
        <v>13</v>
      </c>
      <c r="AF197" s="16">
        <v>0.2</v>
      </c>
      <c r="AG197" s="21">
        <v>0.8</v>
      </c>
      <c r="AH197" s="240">
        <v>0.01</v>
      </c>
      <c r="AI197" s="11"/>
      <c r="AJ197" s="24" t="s">
        <v>46</v>
      </c>
    </row>
    <row r="198" spans="1:36">
      <c r="A198" s="11" t="s">
        <v>354</v>
      </c>
      <c r="B198" s="12" t="s">
        <v>42</v>
      </c>
      <c r="C198" s="12" t="s">
        <v>85</v>
      </c>
      <c r="D198" s="12" t="s">
        <v>208</v>
      </c>
      <c r="E198" s="11">
        <v>74</v>
      </c>
      <c r="G198" s="11">
        <v>41.854183999999997</v>
      </c>
      <c r="H198" s="11">
        <v>-120.15146799999999</v>
      </c>
      <c r="I198" s="11" t="s">
        <v>354</v>
      </c>
      <c r="J198" s="15">
        <v>-1.5499011737341693E-2</v>
      </c>
      <c r="K198" s="16">
        <v>53.96</v>
      </c>
      <c r="L198" s="16">
        <v>12.2</v>
      </c>
      <c r="M198" s="17">
        <v>27619</v>
      </c>
      <c r="N198" s="16">
        <v>6.7</v>
      </c>
      <c r="O198" s="16">
        <v>8</v>
      </c>
      <c r="Q198" s="21">
        <v>180</v>
      </c>
      <c r="R198" s="22" t="s">
        <v>45</v>
      </c>
      <c r="T198" s="21">
        <v>11</v>
      </c>
      <c r="U198" s="16">
        <v>2.1</v>
      </c>
      <c r="V198" s="16">
        <v>16</v>
      </c>
      <c r="W198" s="16">
        <v>5.4</v>
      </c>
      <c r="X198" s="21">
        <v>0</v>
      </c>
      <c r="AA198" s="21">
        <v>74</v>
      </c>
      <c r="AB198" s="61">
        <f t="shared" si="11"/>
        <v>90.226457208685659</v>
      </c>
      <c r="AD198" s="21">
        <v>9.5</v>
      </c>
      <c r="AE198" s="16">
        <v>3.7</v>
      </c>
      <c r="AG198" s="21">
        <v>3.1</v>
      </c>
      <c r="AJ198" s="24" t="s">
        <v>46</v>
      </c>
    </row>
    <row r="199" spans="1:36" s="26" customFormat="1">
      <c r="A199" s="11" t="s">
        <v>358</v>
      </c>
      <c r="B199" s="12" t="s">
        <v>42</v>
      </c>
      <c r="C199" s="12" t="s">
        <v>77</v>
      </c>
      <c r="D199" s="12" t="s">
        <v>181</v>
      </c>
      <c r="E199" s="11">
        <v>79</v>
      </c>
      <c r="F199" s="13"/>
      <c r="G199" s="11">
        <v>41.845934</v>
      </c>
      <c r="H199" s="11">
        <v>-120.14196699999999</v>
      </c>
      <c r="I199" s="11" t="s">
        <v>358</v>
      </c>
      <c r="J199" s="15">
        <v>-2.1522899298489905E-2</v>
      </c>
      <c r="K199" s="16">
        <v>53.96</v>
      </c>
      <c r="L199" s="16">
        <v>12.2</v>
      </c>
      <c r="M199" s="17">
        <v>21350</v>
      </c>
      <c r="N199" s="20"/>
      <c r="O199" s="68">
        <v>8.1</v>
      </c>
      <c r="P199" s="20"/>
      <c r="Q199" s="21">
        <v>153</v>
      </c>
      <c r="R199" s="22" t="s">
        <v>45</v>
      </c>
      <c r="S199" s="16">
        <v>56</v>
      </c>
      <c r="T199" s="21">
        <v>24</v>
      </c>
      <c r="U199" s="16">
        <v>5</v>
      </c>
      <c r="V199" s="16">
        <v>9.6999999999999993</v>
      </c>
      <c r="W199" s="16">
        <v>3.6</v>
      </c>
      <c r="X199" s="21">
        <v>0.16</v>
      </c>
      <c r="Y199" s="21"/>
      <c r="Z199" s="21"/>
      <c r="AA199" s="21">
        <v>84</v>
      </c>
      <c r="AB199" s="61">
        <f t="shared" si="11"/>
        <v>102.41922169634589</v>
      </c>
      <c r="AC199" s="21"/>
      <c r="AD199" s="21">
        <v>8.1999999999999993</v>
      </c>
      <c r="AE199" s="16">
        <v>4.5</v>
      </c>
      <c r="AF199" s="16">
        <v>0.5</v>
      </c>
      <c r="AG199" s="21">
        <v>2.2000000000000002</v>
      </c>
      <c r="AH199" s="240"/>
      <c r="AI199" s="11"/>
      <c r="AJ199" s="24" t="s">
        <v>46</v>
      </c>
    </row>
    <row r="200" spans="1:36" s="26" customFormat="1">
      <c r="A200" s="11" t="s">
        <v>359</v>
      </c>
      <c r="B200" s="12" t="s">
        <v>42</v>
      </c>
      <c r="C200" s="12" t="s">
        <v>350</v>
      </c>
      <c r="D200" s="12" t="s">
        <v>181</v>
      </c>
      <c r="E200" s="11">
        <v>200</v>
      </c>
      <c r="F200" s="13"/>
      <c r="G200" s="11">
        <v>41.852296000000003</v>
      </c>
      <c r="H200" s="11">
        <v>-120.093329</v>
      </c>
      <c r="I200" s="11" t="s">
        <v>359</v>
      </c>
      <c r="J200" s="15">
        <v>-0.1939741177654519</v>
      </c>
      <c r="K200" s="16">
        <v>53.96</v>
      </c>
      <c r="L200" s="16">
        <v>12.2</v>
      </c>
      <c r="M200" s="17">
        <v>22838</v>
      </c>
      <c r="N200" s="20"/>
      <c r="O200" s="68">
        <v>8.3000000000000007</v>
      </c>
      <c r="P200" s="20"/>
      <c r="Q200" s="21">
        <v>276</v>
      </c>
      <c r="R200" s="22" t="s">
        <v>45</v>
      </c>
      <c r="S200" s="16">
        <v>53</v>
      </c>
      <c r="T200" s="21">
        <v>17</v>
      </c>
      <c r="U200" s="16">
        <v>4.3</v>
      </c>
      <c r="V200" s="16">
        <v>7.8</v>
      </c>
      <c r="W200" s="16">
        <v>7.8</v>
      </c>
      <c r="X200" s="21">
        <v>0.1</v>
      </c>
      <c r="Y200" s="21"/>
      <c r="Z200" s="21"/>
      <c r="AA200" s="21">
        <v>98</v>
      </c>
      <c r="AB200" s="61">
        <f t="shared" si="11"/>
        <v>119.4890919790702</v>
      </c>
      <c r="AC200" s="21"/>
      <c r="AD200" s="21">
        <v>21</v>
      </c>
      <c r="AE200" s="16">
        <v>13</v>
      </c>
      <c r="AF200" s="16">
        <v>0.2</v>
      </c>
      <c r="AG200" s="21">
        <v>0.8</v>
      </c>
      <c r="AH200" s="240">
        <v>0.01</v>
      </c>
      <c r="AI200" s="11"/>
      <c r="AJ200" s="24" t="s">
        <v>46</v>
      </c>
    </row>
    <row r="201" spans="1:36">
      <c r="A201" s="11" t="s">
        <v>363</v>
      </c>
      <c r="B201" s="12" t="s">
        <v>42</v>
      </c>
      <c r="C201" s="12" t="s">
        <v>77</v>
      </c>
      <c r="D201" s="12" t="s">
        <v>181</v>
      </c>
      <c r="E201" s="11">
        <v>217</v>
      </c>
      <c r="G201" s="11">
        <v>41.829683000000003</v>
      </c>
      <c r="H201" s="11">
        <v>-120.171468</v>
      </c>
      <c r="I201" s="11" t="s">
        <v>363</v>
      </c>
      <c r="J201" s="15">
        <v>-2.9327829005116712E-2</v>
      </c>
      <c r="K201" s="16">
        <v>55.040000000000006</v>
      </c>
      <c r="L201" s="16">
        <v>12.8</v>
      </c>
      <c r="M201" s="17">
        <v>21439</v>
      </c>
      <c r="N201" s="20"/>
      <c r="O201" s="68">
        <v>8.5</v>
      </c>
      <c r="P201" s="20"/>
      <c r="Q201" s="21">
        <v>575</v>
      </c>
      <c r="R201" s="22" t="s">
        <v>45</v>
      </c>
      <c r="S201" s="16">
        <v>52</v>
      </c>
      <c r="T201" s="21">
        <v>130</v>
      </c>
      <c r="U201" s="16">
        <v>2.6</v>
      </c>
      <c r="V201" s="16">
        <v>0.8</v>
      </c>
      <c r="W201" s="16">
        <v>0.7</v>
      </c>
      <c r="X201" s="21">
        <v>0.9</v>
      </c>
      <c r="AA201" s="21">
        <v>269</v>
      </c>
      <c r="AB201" s="61">
        <f t="shared" si="11"/>
        <v>327.98536471806</v>
      </c>
      <c r="AD201" s="21">
        <v>5.8</v>
      </c>
      <c r="AE201" s="16">
        <v>20</v>
      </c>
      <c r="AF201" s="16">
        <v>2</v>
      </c>
      <c r="AG201" s="21">
        <v>0.3</v>
      </c>
      <c r="AH201" s="240">
        <v>0</v>
      </c>
      <c r="AJ201" s="24" t="s">
        <v>46</v>
      </c>
    </row>
    <row r="202" spans="1:36">
      <c r="A202" s="27" t="s">
        <v>345</v>
      </c>
      <c r="B202" s="12" t="s">
        <v>42</v>
      </c>
      <c r="C202" s="12" t="s">
        <v>85</v>
      </c>
      <c r="D202" s="12" t="s">
        <v>208</v>
      </c>
      <c r="E202" s="27">
        <v>60</v>
      </c>
      <c r="F202" s="28"/>
      <c r="G202" s="11">
        <v>41.864454000000002</v>
      </c>
      <c r="H202" s="11">
        <v>-120.152522</v>
      </c>
      <c r="I202" s="27" t="s">
        <v>345</v>
      </c>
      <c r="J202" s="15">
        <v>-5.9785975210491313E-4</v>
      </c>
      <c r="K202" s="16">
        <v>55.94</v>
      </c>
      <c r="L202" s="16">
        <v>13.3</v>
      </c>
      <c r="M202" s="17">
        <v>27997</v>
      </c>
      <c r="N202" s="16">
        <v>6.4</v>
      </c>
      <c r="O202" s="16">
        <v>8.1999999999999993</v>
      </c>
      <c r="Q202" s="21">
        <v>220</v>
      </c>
      <c r="R202" s="22" t="s">
        <v>45</v>
      </c>
      <c r="T202" s="21">
        <v>9.1999999999999993</v>
      </c>
      <c r="U202" s="16">
        <v>1.7</v>
      </c>
      <c r="V202" s="16">
        <v>16</v>
      </c>
      <c r="W202" s="16">
        <v>11</v>
      </c>
      <c r="X202" s="21">
        <v>0</v>
      </c>
      <c r="AA202" s="21">
        <v>78</v>
      </c>
      <c r="AB202" s="61">
        <f t="shared" si="11"/>
        <v>95.103563003749741</v>
      </c>
      <c r="AD202" s="21">
        <v>6.9</v>
      </c>
      <c r="AE202" s="16">
        <v>1</v>
      </c>
      <c r="AG202" s="21">
        <v>26</v>
      </c>
      <c r="AJ202" s="24" t="s">
        <v>46</v>
      </c>
    </row>
    <row r="203" spans="1:36">
      <c r="A203" s="11" t="s">
        <v>353</v>
      </c>
      <c r="B203" s="12" t="s">
        <v>42</v>
      </c>
      <c r="C203" s="12" t="s">
        <v>77</v>
      </c>
      <c r="D203" s="12" t="s">
        <v>233</v>
      </c>
      <c r="E203" s="11">
        <v>378</v>
      </c>
      <c r="G203" s="11">
        <v>41.862260999999997</v>
      </c>
      <c r="H203" s="11">
        <v>-120.139611</v>
      </c>
      <c r="I203" s="11" t="s">
        <v>353</v>
      </c>
      <c r="J203" s="15">
        <v>3.4424186972840998E-2</v>
      </c>
      <c r="K203" s="16">
        <v>55.94</v>
      </c>
      <c r="L203" s="16">
        <v>13.3</v>
      </c>
      <c r="M203" s="17">
        <v>30195</v>
      </c>
      <c r="N203" s="16">
        <v>7</v>
      </c>
      <c r="O203" s="16">
        <v>8</v>
      </c>
      <c r="Q203" s="21">
        <v>245</v>
      </c>
      <c r="R203" s="22" t="s">
        <v>45</v>
      </c>
      <c r="T203" s="21">
        <v>17</v>
      </c>
      <c r="U203" s="16">
        <v>6.2</v>
      </c>
      <c r="V203" s="16">
        <v>17</v>
      </c>
      <c r="W203" s="16">
        <v>9</v>
      </c>
      <c r="X203" s="21">
        <v>0.1</v>
      </c>
      <c r="AA203" s="21">
        <v>110</v>
      </c>
      <c r="AB203" s="61">
        <f t="shared" si="11"/>
        <v>134.12040936426246</v>
      </c>
      <c r="AE203" s="16">
        <v>4</v>
      </c>
      <c r="AF203" s="16">
        <v>0.2</v>
      </c>
      <c r="AJ203" s="24" t="s">
        <v>46</v>
      </c>
    </row>
    <row r="204" spans="1:36">
      <c r="A204" s="11" t="s">
        <v>357</v>
      </c>
      <c r="B204" s="12" t="s">
        <v>42</v>
      </c>
      <c r="C204" s="12" t="s">
        <v>77</v>
      </c>
      <c r="D204" s="12" t="s">
        <v>181</v>
      </c>
      <c r="E204" s="11">
        <v>95</v>
      </c>
      <c r="G204" s="11">
        <v>41.845933000000002</v>
      </c>
      <c r="H204" s="11">
        <v>-120.141966</v>
      </c>
      <c r="I204" s="11" t="s">
        <v>357</v>
      </c>
      <c r="J204" s="15">
        <v>-8.804823366456797E-3</v>
      </c>
      <c r="K204" s="16">
        <v>55.94</v>
      </c>
      <c r="L204" s="16">
        <v>13.3</v>
      </c>
      <c r="M204" s="17">
        <v>20608</v>
      </c>
      <c r="N204" s="20"/>
      <c r="O204" s="68">
        <v>7.4</v>
      </c>
      <c r="P204" s="20"/>
      <c r="Q204" s="21">
        <v>220</v>
      </c>
      <c r="R204" s="22" t="s">
        <v>45</v>
      </c>
      <c r="S204" s="16">
        <v>56</v>
      </c>
      <c r="T204" s="21">
        <v>33</v>
      </c>
      <c r="U204" s="16">
        <v>4.5</v>
      </c>
      <c r="V204" s="16">
        <v>8.6999999999999993</v>
      </c>
      <c r="W204" s="16">
        <v>4</v>
      </c>
      <c r="X204" s="21">
        <v>0.1</v>
      </c>
      <c r="AA204" s="21">
        <v>97</v>
      </c>
      <c r="AB204" s="61">
        <f t="shared" si="11"/>
        <v>118.26981553030417</v>
      </c>
      <c r="AD204" s="21">
        <v>11</v>
      </c>
      <c r="AE204" s="16">
        <v>4.3</v>
      </c>
      <c r="AF204" s="16">
        <v>0.8</v>
      </c>
      <c r="AG204" s="21">
        <v>1.5</v>
      </c>
      <c r="AJ204" s="24" t="s">
        <v>46</v>
      </c>
    </row>
    <row r="205" spans="1:36">
      <c r="A205" s="11" t="s">
        <v>361</v>
      </c>
      <c r="B205" s="12" t="s">
        <v>42</v>
      </c>
      <c r="C205" s="12" t="s">
        <v>360</v>
      </c>
      <c r="D205" s="12" t="s">
        <v>181</v>
      </c>
      <c r="E205" s="11">
        <v>457</v>
      </c>
      <c r="G205" s="11">
        <v>41.851038000000003</v>
      </c>
      <c r="H205" s="11">
        <v>-120.086468</v>
      </c>
      <c r="I205" s="11" t="s">
        <v>361</v>
      </c>
      <c r="J205" s="15">
        <v>-3.1367605293429766E-2</v>
      </c>
      <c r="K205" s="16">
        <v>55.94</v>
      </c>
      <c r="L205" s="16">
        <v>13.3</v>
      </c>
      <c r="M205" s="17">
        <v>21350</v>
      </c>
      <c r="N205" s="20"/>
      <c r="O205" s="68">
        <v>8.5</v>
      </c>
      <c r="P205" s="20"/>
      <c r="Q205" s="21">
        <v>175</v>
      </c>
      <c r="R205" s="22" t="s">
        <v>45</v>
      </c>
      <c r="S205" s="16">
        <v>63</v>
      </c>
      <c r="T205" s="21">
        <v>16</v>
      </c>
      <c r="U205" s="16">
        <v>3.7</v>
      </c>
      <c r="V205" s="16">
        <v>21</v>
      </c>
      <c r="W205" s="16">
        <v>5.9</v>
      </c>
      <c r="X205" s="21">
        <v>0.16</v>
      </c>
      <c r="AA205" s="21">
        <v>94</v>
      </c>
      <c r="AB205" s="61">
        <f t="shared" si="11"/>
        <v>114.6119861840061</v>
      </c>
      <c r="AD205" s="21">
        <v>14</v>
      </c>
      <c r="AE205" s="16">
        <v>9.5</v>
      </c>
      <c r="AF205" s="16">
        <v>0.3</v>
      </c>
      <c r="AG205" s="21">
        <v>1.3</v>
      </c>
      <c r="AJ205" s="24" t="s">
        <v>46</v>
      </c>
    </row>
    <row r="206" spans="1:36">
      <c r="A206" s="27" t="s">
        <v>363</v>
      </c>
      <c r="B206" s="12" t="s">
        <v>42</v>
      </c>
      <c r="C206" s="12" t="s">
        <v>77</v>
      </c>
      <c r="D206" s="12" t="s">
        <v>181</v>
      </c>
      <c r="E206" s="27">
        <v>217</v>
      </c>
      <c r="F206" s="28"/>
      <c r="G206" s="11">
        <v>41.829683000000003</v>
      </c>
      <c r="H206" s="11">
        <v>-120.171468</v>
      </c>
      <c r="I206" s="27" t="s">
        <v>363</v>
      </c>
      <c r="J206" s="15">
        <v>1.0971897633657591E-2</v>
      </c>
      <c r="K206" s="16">
        <v>55.94</v>
      </c>
      <c r="L206" s="16">
        <v>13.3</v>
      </c>
      <c r="M206" s="17">
        <v>23229</v>
      </c>
      <c r="N206" s="20"/>
      <c r="O206" s="68">
        <v>8.5</v>
      </c>
      <c r="P206" s="20"/>
      <c r="Q206" s="21">
        <v>520</v>
      </c>
      <c r="R206" s="22" t="s">
        <v>45</v>
      </c>
      <c r="S206" s="16">
        <v>41</v>
      </c>
      <c r="T206" s="21">
        <v>130</v>
      </c>
      <c r="U206" s="16">
        <v>1.9</v>
      </c>
      <c r="V206" s="16">
        <v>0.4</v>
      </c>
      <c r="W206" s="16">
        <v>0</v>
      </c>
      <c r="X206" s="21">
        <v>0.6</v>
      </c>
      <c r="AA206" s="21">
        <v>240</v>
      </c>
      <c r="AB206" s="61">
        <f t="shared" si="11"/>
        <v>292.62634770384534</v>
      </c>
      <c r="AD206" s="21">
        <v>9.1</v>
      </c>
      <c r="AE206" s="16">
        <v>17</v>
      </c>
      <c r="AF206" s="16">
        <v>1.6</v>
      </c>
      <c r="AG206" s="21">
        <v>3.1</v>
      </c>
      <c r="AJ206" s="24" t="s">
        <v>46</v>
      </c>
    </row>
    <row r="207" spans="1:36">
      <c r="A207" s="24" t="s">
        <v>367</v>
      </c>
      <c r="B207" s="12" t="s">
        <v>42</v>
      </c>
      <c r="D207" s="12" t="s">
        <v>366</v>
      </c>
      <c r="F207" s="13">
        <v>1</v>
      </c>
      <c r="I207" s="24" t="s">
        <v>367</v>
      </c>
      <c r="J207" s="59">
        <v>0</v>
      </c>
      <c r="K207" s="16">
        <v>56.3</v>
      </c>
      <c r="L207" s="35">
        <v>13.5</v>
      </c>
      <c r="M207" s="67"/>
      <c r="N207" s="65"/>
      <c r="O207" s="65"/>
      <c r="P207" s="74"/>
      <c r="Q207" s="74"/>
      <c r="R207" s="38" t="s">
        <v>51</v>
      </c>
      <c r="S207" s="38">
        <v>48.4</v>
      </c>
      <c r="T207" s="38">
        <v>20</v>
      </c>
      <c r="U207" s="61">
        <v>1.5</v>
      </c>
      <c r="V207" s="38">
        <v>16.5</v>
      </c>
      <c r="W207" s="38">
        <v>8.3000000000000007</v>
      </c>
      <c r="X207" s="38"/>
      <c r="Y207" s="38"/>
      <c r="Z207" s="38">
        <v>0</v>
      </c>
      <c r="AB207" s="38">
        <v>142</v>
      </c>
      <c r="AC207" s="38"/>
      <c r="AD207" s="38">
        <v>3.2</v>
      </c>
      <c r="AE207" s="38">
        <v>1</v>
      </c>
      <c r="AF207" s="38"/>
      <c r="AG207" s="38"/>
      <c r="AI207" s="38"/>
      <c r="AJ207" s="24" t="s">
        <v>121</v>
      </c>
    </row>
    <row r="208" spans="1:36">
      <c r="A208" s="27" t="s">
        <v>359</v>
      </c>
      <c r="B208" s="12" t="s">
        <v>42</v>
      </c>
      <c r="C208" s="12" t="s">
        <v>350</v>
      </c>
      <c r="D208" s="12" t="s">
        <v>181</v>
      </c>
      <c r="E208" s="27">
        <v>200</v>
      </c>
      <c r="F208" s="28"/>
      <c r="G208" s="11">
        <v>41.852296000000003</v>
      </c>
      <c r="H208" s="11">
        <v>-120.093329</v>
      </c>
      <c r="I208" s="27" t="s">
        <v>359</v>
      </c>
      <c r="J208" s="15">
        <v>1.3120087077977405E-2</v>
      </c>
      <c r="K208" s="16">
        <v>57.92</v>
      </c>
      <c r="L208" s="16">
        <v>14.4</v>
      </c>
      <c r="M208" s="17">
        <v>28725</v>
      </c>
      <c r="N208" s="16">
        <v>7.9</v>
      </c>
      <c r="O208" s="16">
        <v>8.1</v>
      </c>
      <c r="Q208" s="21">
        <v>345</v>
      </c>
      <c r="R208" s="22" t="s">
        <v>45</v>
      </c>
      <c r="T208" s="21">
        <v>22</v>
      </c>
      <c r="U208" s="16">
        <v>4.2</v>
      </c>
      <c r="V208" s="16">
        <v>36</v>
      </c>
      <c r="W208" s="16">
        <v>12</v>
      </c>
      <c r="X208" s="21">
        <v>0.1</v>
      </c>
      <c r="AA208" s="21">
        <v>112</v>
      </c>
      <c r="AB208" s="61">
        <f t="shared" ref="AB208" si="12">(($AB$420*2)/$AA$420)*AA208</f>
        <v>136.55896226179451</v>
      </c>
      <c r="AD208" s="21">
        <v>40</v>
      </c>
      <c r="AE208" s="16">
        <v>23</v>
      </c>
      <c r="AG208" s="21">
        <v>1.8</v>
      </c>
      <c r="AJ208" s="24" t="s">
        <v>46</v>
      </c>
    </row>
    <row r="209" spans="1:36">
      <c r="A209" s="24" t="s">
        <v>370</v>
      </c>
      <c r="B209" s="12" t="s">
        <v>42</v>
      </c>
      <c r="D209" s="12" t="s">
        <v>366</v>
      </c>
      <c r="F209" s="13">
        <v>8300</v>
      </c>
      <c r="I209" s="24" t="s">
        <v>370</v>
      </c>
      <c r="J209" s="59">
        <v>-0.02</v>
      </c>
      <c r="K209" s="16">
        <v>58.1</v>
      </c>
      <c r="L209" s="35">
        <v>14.5</v>
      </c>
      <c r="M209" s="67"/>
      <c r="N209" s="65"/>
      <c r="O209" s="65"/>
      <c r="P209" s="74"/>
      <c r="Q209" s="74"/>
      <c r="R209" s="38" t="s">
        <v>51</v>
      </c>
      <c r="S209" s="38">
        <v>66.599999999999994</v>
      </c>
      <c r="T209" s="38">
        <v>61.5</v>
      </c>
      <c r="U209" s="61">
        <v>6.7</v>
      </c>
      <c r="V209" s="38">
        <v>10.5</v>
      </c>
      <c r="W209" s="38">
        <v>5.2</v>
      </c>
      <c r="X209" s="38">
        <v>0.3</v>
      </c>
      <c r="Y209" s="38"/>
      <c r="Z209" s="38">
        <v>0</v>
      </c>
      <c r="AB209" s="38">
        <v>155</v>
      </c>
      <c r="AC209" s="38"/>
      <c r="AD209" s="38">
        <v>44</v>
      </c>
      <c r="AE209" s="38">
        <v>16.2</v>
      </c>
      <c r="AF209" s="38"/>
      <c r="AG209" s="38"/>
      <c r="AI209" s="38"/>
      <c r="AJ209" s="24" t="s">
        <v>121</v>
      </c>
    </row>
    <row r="210" spans="1:36">
      <c r="A210" s="11" t="s">
        <v>338</v>
      </c>
      <c r="B210" s="12" t="s">
        <v>42</v>
      </c>
      <c r="C210" s="12" t="s">
        <v>77</v>
      </c>
      <c r="D210" s="12" t="s">
        <v>193</v>
      </c>
      <c r="E210" s="11">
        <v>260</v>
      </c>
      <c r="G210" s="11">
        <v>41.884321999999997</v>
      </c>
      <c r="H210" s="11">
        <v>-120.093013</v>
      </c>
      <c r="I210" s="11" t="s">
        <v>338</v>
      </c>
      <c r="J210" s="15">
        <v>0.12524548841779956</v>
      </c>
      <c r="K210" s="16">
        <v>59.900000000000006</v>
      </c>
      <c r="L210" s="16">
        <v>15.5</v>
      </c>
      <c r="M210" s="17">
        <v>30195</v>
      </c>
      <c r="N210" s="16">
        <v>7.8</v>
      </c>
      <c r="O210" s="16">
        <v>7.8</v>
      </c>
      <c r="Q210" s="21">
        <v>445</v>
      </c>
      <c r="R210" s="22" t="s">
        <v>45</v>
      </c>
      <c r="T210" s="21">
        <v>69</v>
      </c>
      <c r="U210" s="16">
        <v>7.4</v>
      </c>
      <c r="V210" s="16">
        <v>15</v>
      </c>
      <c r="W210" s="16">
        <v>5</v>
      </c>
      <c r="X210" s="21">
        <v>0.3</v>
      </c>
      <c r="AA210" s="21">
        <v>127</v>
      </c>
      <c r="AB210" s="61">
        <f t="shared" ref="AB210:AB220" si="13">(($AB$420*2)/$AA$420)*AA210</f>
        <v>154.84810899328485</v>
      </c>
      <c r="AE210" s="16">
        <v>29</v>
      </c>
      <c r="AF210" s="16">
        <v>0.5</v>
      </c>
      <c r="AJ210" s="24" t="s">
        <v>46</v>
      </c>
    </row>
    <row r="211" spans="1:36">
      <c r="A211" s="11" t="s">
        <v>340</v>
      </c>
      <c r="B211" s="12" t="s">
        <v>42</v>
      </c>
      <c r="C211" s="12" t="s">
        <v>77</v>
      </c>
      <c r="D211" s="12" t="s">
        <v>210</v>
      </c>
      <c r="E211" s="11">
        <v>400</v>
      </c>
      <c r="G211" s="11">
        <v>41.882292999999997</v>
      </c>
      <c r="H211" s="11">
        <v>-120.130927</v>
      </c>
      <c r="I211" s="11" t="s">
        <v>340</v>
      </c>
      <c r="J211" s="15">
        <v>5.3940227527556422E-2</v>
      </c>
      <c r="K211" s="16">
        <v>59.900000000000006</v>
      </c>
      <c r="L211" s="16">
        <v>15.5</v>
      </c>
      <c r="M211" s="17">
        <v>30195</v>
      </c>
      <c r="N211" s="16">
        <v>7.4</v>
      </c>
      <c r="O211" s="16">
        <v>7.7</v>
      </c>
      <c r="Q211" s="21">
        <v>215</v>
      </c>
      <c r="R211" s="22" t="s">
        <v>45</v>
      </c>
      <c r="T211" s="21">
        <v>13</v>
      </c>
      <c r="U211" s="16">
        <v>5</v>
      </c>
      <c r="V211" s="16">
        <v>16</v>
      </c>
      <c r="W211" s="16">
        <v>8</v>
      </c>
      <c r="X211" s="21">
        <v>0</v>
      </c>
      <c r="AA211" s="21">
        <v>89</v>
      </c>
      <c r="AB211" s="61">
        <f t="shared" si="13"/>
        <v>108.51560394017599</v>
      </c>
      <c r="AE211" s="16">
        <v>5</v>
      </c>
      <c r="AF211" s="16">
        <v>0.2</v>
      </c>
      <c r="AJ211" s="24" t="s">
        <v>46</v>
      </c>
    </row>
    <row r="212" spans="1:36">
      <c r="A212" s="11" t="s">
        <v>344</v>
      </c>
      <c r="B212" s="12" t="s">
        <v>42</v>
      </c>
      <c r="C212" s="12" t="s">
        <v>250</v>
      </c>
      <c r="D212" s="12" t="s">
        <v>343</v>
      </c>
      <c r="E212" s="11">
        <v>197</v>
      </c>
      <c r="G212" s="11">
        <v>41.864454000000002</v>
      </c>
      <c r="H212" s="11">
        <v>-120.152522</v>
      </c>
      <c r="I212" s="11" t="s">
        <v>344</v>
      </c>
      <c r="J212" s="15">
        <v>-2.7930560141149457E-3</v>
      </c>
      <c r="K212" s="16">
        <v>59.900000000000006</v>
      </c>
      <c r="L212" s="16">
        <v>15.5</v>
      </c>
      <c r="M212" s="17">
        <v>26190</v>
      </c>
      <c r="N212" s="16">
        <v>7.5</v>
      </c>
      <c r="O212" s="16">
        <v>7.8</v>
      </c>
      <c r="Q212" s="21">
        <v>238</v>
      </c>
      <c r="R212" s="22" t="s">
        <v>45</v>
      </c>
      <c r="T212" s="21">
        <v>41</v>
      </c>
      <c r="U212" s="16">
        <v>3.5</v>
      </c>
      <c r="V212" s="16">
        <v>5.8</v>
      </c>
      <c r="W212" s="16">
        <v>2.2999999999999998</v>
      </c>
      <c r="X212" s="21">
        <v>0.2</v>
      </c>
      <c r="AA212" s="21">
        <v>98</v>
      </c>
      <c r="AB212" s="61">
        <f t="shared" si="13"/>
        <v>119.4890919790702</v>
      </c>
      <c r="AD212" s="21">
        <v>10</v>
      </c>
      <c r="AE212" s="16">
        <v>4.8</v>
      </c>
      <c r="AG212" s="21">
        <v>3.9</v>
      </c>
      <c r="AJ212" s="24" t="s">
        <v>46</v>
      </c>
    </row>
    <row r="213" spans="1:36" s="26" customFormat="1">
      <c r="A213" s="11" t="s">
        <v>346</v>
      </c>
      <c r="B213" s="12" t="s">
        <v>42</v>
      </c>
      <c r="C213" s="12" t="s">
        <v>85</v>
      </c>
      <c r="D213" s="12" t="s">
        <v>218</v>
      </c>
      <c r="E213" s="11">
        <v>108</v>
      </c>
      <c r="F213" s="13"/>
      <c r="G213" s="14">
        <v>41.864317</v>
      </c>
      <c r="H213" s="11">
        <v>-120.147676</v>
      </c>
      <c r="I213" s="11" t="s">
        <v>346</v>
      </c>
      <c r="J213" s="15">
        <v>-1.5427734765099213E-2</v>
      </c>
      <c r="K213" s="16">
        <v>59.900000000000006</v>
      </c>
      <c r="L213" s="16">
        <v>15.5</v>
      </c>
      <c r="M213" s="17">
        <v>21342</v>
      </c>
      <c r="N213" s="20"/>
      <c r="O213" s="68">
        <v>7.9</v>
      </c>
      <c r="P213" s="20"/>
      <c r="Q213" s="21">
        <v>180</v>
      </c>
      <c r="R213" s="22" t="s">
        <v>45</v>
      </c>
      <c r="S213" s="16">
        <v>64</v>
      </c>
      <c r="T213" s="21">
        <v>38</v>
      </c>
      <c r="U213" s="16">
        <v>7.5</v>
      </c>
      <c r="V213" s="16">
        <v>4.5</v>
      </c>
      <c r="W213" s="16">
        <v>4.5999999999999996</v>
      </c>
      <c r="X213" s="21">
        <v>0.24</v>
      </c>
      <c r="Y213" s="21"/>
      <c r="Z213" s="21"/>
      <c r="AA213" s="21">
        <v>94</v>
      </c>
      <c r="AB213" s="61">
        <f t="shared" si="13"/>
        <v>114.6119861840061</v>
      </c>
      <c r="AC213" s="21"/>
      <c r="AD213" s="21">
        <v>18</v>
      </c>
      <c r="AE213" s="16">
        <v>7.5</v>
      </c>
      <c r="AF213" s="16">
        <v>0.8</v>
      </c>
      <c r="AG213" s="21">
        <v>1.1000000000000001</v>
      </c>
      <c r="AH213" s="240"/>
      <c r="AI213" s="11"/>
      <c r="AJ213" s="24" t="s">
        <v>46</v>
      </c>
    </row>
    <row r="214" spans="1:36">
      <c r="A214" s="27" t="s">
        <v>356</v>
      </c>
      <c r="B214" s="12" t="s">
        <v>42</v>
      </c>
      <c r="C214" s="12" t="s">
        <v>77</v>
      </c>
      <c r="D214" s="12" t="s">
        <v>189</v>
      </c>
      <c r="E214" s="27">
        <v>396</v>
      </c>
      <c r="F214" s="28"/>
      <c r="G214" s="14">
        <v>41.847720000000002</v>
      </c>
      <c r="H214" s="11">
        <v>-120.157605</v>
      </c>
      <c r="I214" s="27" t="s">
        <v>356</v>
      </c>
      <c r="J214" s="15">
        <v>0.14896330000145017</v>
      </c>
      <c r="K214" s="16">
        <v>59.900000000000006</v>
      </c>
      <c r="L214" s="16">
        <v>15.5</v>
      </c>
      <c r="M214" s="17">
        <v>29810</v>
      </c>
      <c r="N214" s="16">
        <v>7.5</v>
      </c>
      <c r="O214" s="16">
        <v>8.1</v>
      </c>
      <c r="Q214" s="21">
        <v>345</v>
      </c>
      <c r="R214" s="22" t="s">
        <v>45</v>
      </c>
      <c r="T214" s="21">
        <v>57</v>
      </c>
      <c r="U214" s="16">
        <v>6.1</v>
      </c>
      <c r="V214" s="16">
        <v>9</v>
      </c>
      <c r="W214" s="16">
        <v>5</v>
      </c>
      <c r="X214" s="21">
        <v>0.4</v>
      </c>
      <c r="AA214" s="21">
        <v>107</v>
      </c>
      <c r="AB214" s="61">
        <f t="shared" si="13"/>
        <v>130.4625800179644</v>
      </c>
      <c r="AE214" s="16">
        <v>16</v>
      </c>
      <c r="AJ214" s="24" t="s">
        <v>46</v>
      </c>
    </row>
    <row r="215" spans="1:36">
      <c r="A215" s="11" t="s">
        <v>364</v>
      </c>
      <c r="B215" s="12" t="s">
        <v>42</v>
      </c>
      <c r="C215" s="12" t="s">
        <v>77</v>
      </c>
      <c r="D215" s="12" t="s">
        <v>263</v>
      </c>
      <c r="E215" s="11">
        <v>400</v>
      </c>
      <c r="G215" s="11">
        <v>41.826087000000001</v>
      </c>
      <c r="H215" s="11">
        <v>-120.175049</v>
      </c>
      <c r="I215" s="11" t="s">
        <v>364</v>
      </c>
      <c r="J215" s="15">
        <v>1.9986562608100824E-3</v>
      </c>
      <c r="K215" s="16">
        <v>59.900000000000006</v>
      </c>
      <c r="L215" s="16">
        <v>15.5</v>
      </c>
      <c r="M215" s="17">
        <v>30194</v>
      </c>
      <c r="N215" s="16">
        <v>7.3</v>
      </c>
      <c r="O215" s="16">
        <v>7.8</v>
      </c>
      <c r="Q215" s="21">
        <v>220</v>
      </c>
      <c r="R215" s="22" t="s">
        <v>45</v>
      </c>
      <c r="T215" s="21">
        <v>18</v>
      </c>
      <c r="U215" s="16">
        <v>1.6</v>
      </c>
      <c r="V215" s="16">
        <v>16</v>
      </c>
      <c r="W215" s="16">
        <v>8</v>
      </c>
      <c r="X215" s="21">
        <v>0</v>
      </c>
      <c r="AA215" s="21">
        <v>112</v>
      </c>
      <c r="AB215" s="61">
        <f t="shared" si="13"/>
        <v>136.55896226179451</v>
      </c>
      <c r="AE215" s="16">
        <v>1</v>
      </c>
      <c r="AF215" s="16">
        <v>0.1</v>
      </c>
      <c r="AJ215" s="24" t="s">
        <v>46</v>
      </c>
    </row>
    <row r="216" spans="1:36">
      <c r="A216" s="17" t="s">
        <v>342</v>
      </c>
      <c r="B216" s="12" t="s">
        <v>42</v>
      </c>
      <c r="C216" s="12" t="s">
        <v>85</v>
      </c>
      <c r="D216" s="12" t="s">
        <v>341</v>
      </c>
      <c r="E216" s="17">
        <v>23</v>
      </c>
      <c r="G216" s="11">
        <v>41.882337</v>
      </c>
      <c r="H216" s="11">
        <v>-120.14013199999999</v>
      </c>
      <c r="I216" s="17" t="s">
        <v>342</v>
      </c>
      <c r="J216" s="15">
        <v>-0.41917938973126972</v>
      </c>
      <c r="K216" s="16">
        <v>60.980000000000004</v>
      </c>
      <c r="L216" s="16">
        <v>16.100000000000001</v>
      </c>
      <c r="M216" s="17">
        <v>21438</v>
      </c>
      <c r="N216" s="20"/>
      <c r="O216" s="68">
        <v>7.6</v>
      </c>
      <c r="P216" s="20"/>
      <c r="Q216" s="21">
        <v>194</v>
      </c>
      <c r="R216" s="22" t="s">
        <v>45</v>
      </c>
      <c r="S216" s="16">
        <v>50</v>
      </c>
      <c r="T216" s="21">
        <v>10</v>
      </c>
      <c r="U216" s="16">
        <v>4.2</v>
      </c>
      <c r="V216" s="16">
        <v>14</v>
      </c>
      <c r="W216" s="16">
        <v>6.8</v>
      </c>
      <c r="X216" s="21">
        <v>0.08</v>
      </c>
      <c r="AA216" s="21">
        <v>57</v>
      </c>
      <c r="AB216" s="61">
        <f t="shared" si="13"/>
        <v>69.498757579663277</v>
      </c>
      <c r="AD216" s="21">
        <v>18</v>
      </c>
      <c r="AE216" s="16">
        <v>1</v>
      </c>
      <c r="AF216" s="16">
        <v>0.1</v>
      </c>
      <c r="AG216" s="21">
        <v>14</v>
      </c>
      <c r="AJ216" s="24" t="s">
        <v>46</v>
      </c>
    </row>
    <row r="217" spans="1:36">
      <c r="A217" s="69" t="s">
        <v>342</v>
      </c>
      <c r="B217" s="12" t="s">
        <v>42</v>
      </c>
      <c r="C217" s="12" t="s">
        <v>85</v>
      </c>
      <c r="D217" s="12" t="s">
        <v>341</v>
      </c>
      <c r="E217" s="69">
        <v>23</v>
      </c>
      <c r="F217" s="28"/>
      <c r="G217" s="11">
        <v>41.882337</v>
      </c>
      <c r="H217" s="11">
        <v>-120.14013199999999</v>
      </c>
      <c r="I217" s="69" t="s">
        <v>342</v>
      </c>
      <c r="J217" s="15">
        <v>-9.5861507242851025E-4</v>
      </c>
      <c r="K217" s="16">
        <v>60.980000000000004</v>
      </c>
      <c r="L217" s="16">
        <v>16.100000000000001</v>
      </c>
      <c r="M217" s="17">
        <v>22838</v>
      </c>
      <c r="N217" s="16">
        <v>7.4</v>
      </c>
      <c r="O217" s="16">
        <v>8</v>
      </c>
      <c r="Q217" s="21">
        <v>213</v>
      </c>
      <c r="R217" s="22" t="s">
        <v>45</v>
      </c>
      <c r="S217" s="16">
        <v>50</v>
      </c>
      <c r="T217" s="21">
        <v>16</v>
      </c>
      <c r="U217" s="16">
        <v>5.8</v>
      </c>
      <c r="V217" s="16">
        <v>16</v>
      </c>
      <c r="W217" s="16">
        <v>6.8</v>
      </c>
      <c r="X217" s="21">
        <v>0.06</v>
      </c>
      <c r="AA217" s="21">
        <v>100</v>
      </c>
      <c r="AB217" s="61">
        <f t="shared" si="13"/>
        <v>121.92764487660224</v>
      </c>
      <c r="AD217" s="21">
        <v>4</v>
      </c>
      <c r="AE217" s="16">
        <v>2.8</v>
      </c>
      <c r="AF217" s="16">
        <v>0.2</v>
      </c>
      <c r="AG217" s="21">
        <v>2.2000000000000002</v>
      </c>
      <c r="AH217" s="240">
        <v>0</v>
      </c>
      <c r="AJ217" s="24" t="s">
        <v>46</v>
      </c>
    </row>
    <row r="218" spans="1:36">
      <c r="A218" s="11" t="s">
        <v>356</v>
      </c>
      <c r="B218" s="12" t="s">
        <v>42</v>
      </c>
      <c r="C218" s="12" t="s">
        <v>77</v>
      </c>
      <c r="D218" s="12" t="s">
        <v>189</v>
      </c>
      <c r="E218" s="11">
        <v>396</v>
      </c>
      <c r="G218" s="14">
        <v>41.847720000000002</v>
      </c>
      <c r="H218" s="11">
        <v>-120.157605</v>
      </c>
      <c r="I218" s="11" t="s">
        <v>356</v>
      </c>
      <c r="J218" s="15">
        <v>-1.1168443799261171E-3</v>
      </c>
      <c r="K218" s="16">
        <v>60.980000000000004</v>
      </c>
      <c r="L218" s="16">
        <v>16.100000000000001</v>
      </c>
      <c r="M218" s="17">
        <v>26190</v>
      </c>
      <c r="N218" s="16">
        <v>7.3</v>
      </c>
      <c r="O218" s="16">
        <v>8</v>
      </c>
      <c r="Q218" s="21">
        <v>355</v>
      </c>
      <c r="R218" s="22" t="s">
        <v>45</v>
      </c>
      <c r="T218" s="21">
        <v>57</v>
      </c>
      <c r="U218" s="16">
        <v>6.4</v>
      </c>
      <c r="V218" s="16">
        <v>9.6</v>
      </c>
      <c r="W218" s="16">
        <v>4.9000000000000004</v>
      </c>
      <c r="X218" s="21">
        <v>0.5</v>
      </c>
      <c r="AA218" s="21">
        <v>107</v>
      </c>
      <c r="AB218" s="61">
        <f t="shared" si="13"/>
        <v>130.4625800179644</v>
      </c>
      <c r="AD218" s="21">
        <v>42</v>
      </c>
      <c r="AE218" s="16">
        <v>18</v>
      </c>
      <c r="AG218" s="21">
        <v>0.8</v>
      </c>
      <c r="AJ218" s="24" t="s">
        <v>46</v>
      </c>
    </row>
    <row r="219" spans="1:36" s="26" customFormat="1">
      <c r="A219" s="11" t="s">
        <v>365</v>
      </c>
      <c r="B219" s="12" t="s">
        <v>42</v>
      </c>
      <c r="C219" s="12" t="s">
        <v>77</v>
      </c>
      <c r="D219" s="12" t="s">
        <v>263</v>
      </c>
      <c r="E219" s="11">
        <v>400</v>
      </c>
      <c r="F219" s="13"/>
      <c r="G219" s="11">
        <v>41.819375999999998</v>
      </c>
      <c r="H219" s="11">
        <v>-120.171649</v>
      </c>
      <c r="I219" s="11" t="s">
        <v>365</v>
      </c>
      <c r="J219" s="15">
        <v>-0.96515968477899572</v>
      </c>
      <c r="K219" s="16">
        <v>60.980000000000004</v>
      </c>
      <c r="L219" s="16">
        <v>16.100000000000001</v>
      </c>
      <c r="M219" s="17">
        <v>30194</v>
      </c>
      <c r="N219" s="16">
        <v>7.7</v>
      </c>
      <c r="O219" s="16">
        <v>7.9</v>
      </c>
      <c r="P219" s="16"/>
      <c r="Q219" s="21">
        <v>260</v>
      </c>
      <c r="R219" s="22" t="s">
        <v>45</v>
      </c>
      <c r="S219" s="16"/>
      <c r="T219" s="21">
        <v>34</v>
      </c>
      <c r="U219" s="16">
        <v>4</v>
      </c>
      <c r="V219" s="16">
        <v>13</v>
      </c>
      <c r="W219" s="16">
        <v>6</v>
      </c>
      <c r="X219" s="21">
        <v>0</v>
      </c>
      <c r="Y219" s="21"/>
      <c r="Z219" s="21"/>
      <c r="AA219" s="21">
        <v>126</v>
      </c>
      <c r="AB219" s="61">
        <f t="shared" si="13"/>
        <v>153.62883254451881</v>
      </c>
      <c r="AC219" s="21"/>
      <c r="AD219" s="21"/>
      <c r="AE219" s="16">
        <v>3</v>
      </c>
      <c r="AF219" s="16">
        <v>0.2</v>
      </c>
      <c r="AG219" s="21"/>
      <c r="AH219" s="240">
        <v>0</v>
      </c>
      <c r="AI219" s="11"/>
      <c r="AJ219" s="24" t="s">
        <v>46</v>
      </c>
    </row>
    <row r="220" spans="1:36" s="26" customFormat="1">
      <c r="A220" s="11" t="s">
        <v>337</v>
      </c>
      <c r="B220" s="12" t="s">
        <v>42</v>
      </c>
      <c r="C220" s="12" t="s">
        <v>77</v>
      </c>
      <c r="D220" s="12" t="s">
        <v>193</v>
      </c>
      <c r="E220" s="11">
        <v>410</v>
      </c>
      <c r="F220" s="13"/>
      <c r="G220" s="11">
        <v>41.881177999999998</v>
      </c>
      <c r="H220" s="11">
        <v>-120.101303</v>
      </c>
      <c r="I220" s="11" t="s">
        <v>337</v>
      </c>
      <c r="J220" s="15">
        <v>0.17320344603286897</v>
      </c>
      <c r="K220" s="16">
        <v>62.06</v>
      </c>
      <c r="L220" s="16">
        <v>16.7</v>
      </c>
      <c r="M220" s="17">
        <v>30195</v>
      </c>
      <c r="N220" s="16">
        <v>7.7</v>
      </c>
      <c r="O220" s="16">
        <v>7.7</v>
      </c>
      <c r="P220" s="16"/>
      <c r="Q220" s="21">
        <v>365</v>
      </c>
      <c r="R220" s="22" t="s">
        <v>45</v>
      </c>
      <c r="S220" s="16"/>
      <c r="T220" s="21">
        <v>35</v>
      </c>
      <c r="U220" s="16">
        <v>5.5</v>
      </c>
      <c r="V220" s="16">
        <v>24</v>
      </c>
      <c r="W220" s="16">
        <v>8</v>
      </c>
      <c r="X220" s="21">
        <v>0.3</v>
      </c>
      <c r="Y220" s="21"/>
      <c r="Z220" s="21"/>
      <c r="AA220" s="21">
        <v>92</v>
      </c>
      <c r="AB220" s="61">
        <f t="shared" si="13"/>
        <v>112.17343328647405</v>
      </c>
      <c r="AC220" s="21"/>
      <c r="AD220" s="21"/>
      <c r="AE220" s="16">
        <v>22</v>
      </c>
      <c r="AF220" s="16">
        <v>0.4</v>
      </c>
      <c r="AG220" s="21"/>
      <c r="AH220" s="240"/>
      <c r="AI220" s="11"/>
      <c r="AJ220" s="24" t="s">
        <v>46</v>
      </c>
    </row>
    <row r="221" spans="1:36">
      <c r="A221" s="11" t="s">
        <v>339</v>
      </c>
      <c r="B221" s="12" t="s">
        <v>42</v>
      </c>
      <c r="C221" s="12" t="s">
        <v>77</v>
      </c>
      <c r="D221" s="12" t="s">
        <v>193</v>
      </c>
      <c r="E221" s="11">
        <v>370</v>
      </c>
      <c r="I221" s="11" t="s">
        <v>339</v>
      </c>
      <c r="J221" s="15" t="e">
        <v>#DIV/0!</v>
      </c>
      <c r="K221" s="16">
        <v>62.96</v>
      </c>
      <c r="L221" s="16">
        <v>17.2</v>
      </c>
      <c r="M221" s="17">
        <v>30195</v>
      </c>
      <c r="N221" s="16">
        <v>7.3</v>
      </c>
      <c r="Q221" s="21">
        <v>185</v>
      </c>
      <c r="R221" s="22" t="s">
        <v>45</v>
      </c>
      <c r="AB221" s="61"/>
      <c r="AJ221" s="24" t="s">
        <v>46</v>
      </c>
    </row>
    <row r="222" spans="1:36">
      <c r="A222" s="11" t="s">
        <v>339</v>
      </c>
      <c r="B222" s="12" t="s">
        <v>42</v>
      </c>
      <c r="E222" s="11">
        <v>370</v>
      </c>
      <c r="I222" s="11" t="s">
        <v>339</v>
      </c>
      <c r="J222" s="15">
        <v>0.20007400265738984</v>
      </c>
      <c r="K222" s="16">
        <v>62.96</v>
      </c>
      <c r="L222" s="16">
        <v>17.2</v>
      </c>
      <c r="M222" s="17">
        <v>30195</v>
      </c>
      <c r="N222" s="16">
        <v>7.3</v>
      </c>
      <c r="O222" s="16">
        <v>7.7</v>
      </c>
      <c r="Q222" s="21">
        <v>185</v>
      </c>
      <c r="R222" s="22" t="s">
        <v>45</v>
      </c>
      <c r="T222" s="21">
        <v>10</v>
      </c>
      <c r="U222" s="16">
        <v>0.7</v>
      </c>
      <c r="V222" s="16">
        <v>28</v>
      </c>
      <c r="W222" s="16">
        <v>8</v>
      </c>
      <c r="X222" s="21">
        <v>0.1</v>
      </c>
      <c r="AA222" s="21">
        <v>82</v>
      </c>
      <c r="AB222" s="61">
        <f>(($AB$420*2)/$AA$420)*AA222</f>
        <v>99.980668798813838</v>
      </c>
      <c r="AE222" s="16">
        <v>1</v>
      </c>
      <c r="AF222" s="16">
        <v>0.1</v>
      </c>
      <c r="AJ222" s="24" t="s">
        <v>46</v>
      </c>
    </row>
    <row r="223" spans="1:36">
      <c r="A223" s="11" t="s">
        <v>362</v>
      </c>
      <c r="B223" s="12" t="s">
        <v>42</v>
      </c>
      <c r="C223" s="12" t="s">
        <v>80</v>
      </c>
      <c r="D223" s="12" t="s">
        <v>181</v>
      </c>
      <c r="E223" s="11">
        <v>102</v>
      </c>
      <c r="G223" s="11">
        <v>41.825096000000002</v>
      </c>
      <c r="H223" s="11">
        <v>-120.078808</v>
      </c>
      <c r="I223" s="11" t="s">
        <v>362</v>
      </c>
      <c r="J223" s="15">
        <v>-2.4782058479555742E-2</v>
      </c>
      <c r="K223" s="16">
        <v>66.02</v>
      </c>
      <c r="L223" s="16">
        <v>18.899999999999999</v>
      </c>
      <c r="M223" s="17">
        <v>21350</v>
      </c>
      <c r="N223" s="20"/>
      <c r="O223" s="68">
        <v>8.3000000000000007</v>
      </c>
      <c r="P223" s="20"/>
      <c r="Q223" s="21">
        <v>330</v>
      </c>
      <c r="R223" s="22" t="s">
        <v>45</v>
      </c>
      <c r="S223" s="16">
        <v>63</v>
      </c>
      <c r="T223" s="21">
        <v>55</v>
      </c>
      <c r="U223" s="16">
        <v>11</v>
      </c>
      <c r="V223" s="16">
        <v>22</v>
      </c>
      <c r="W223" s="16">
        <v>8.8000000000000007</v>
      </c>
      <c r="X223" s="21">
        <v>0.48</v>
      </c>
      <c r="AA223" s="21">
        <v>146</v>
      </c>
      <c r="AB223" s="61">
        <f>(($AB$420*2)/$AA$420)*AA223</f>
        <v>178.01436151983927</v>
      </c>
      <c r="AD223" s="21">
        <v>38</v>
      </c>
      <c r="AE223" s="16">
        <v>34</v>
      </c>
      <c r="AF223" s="16">
        <v>0.4</v>
      </c>
      <c r="AG223" s="21">
        <v>2.2000000000000002</v>
      </c>
      <c r="AJ223" s="24" t="s">
        <v>46</v>
      </c>
    </row>
    <row r="224" spans="1:36">
      <c r="A224" s="11" t="s">
        <v>347</v>
      </c>
      <c r="B224" s="12" t="s">
        <v>42</v>
      </c>
      <c r="C224" s="12" t="s">
        <v>77</v>
      </c>
      <c r="D224" s="12" t="s">
        <v>189</v>
      </c>
      <c r="E224" s="11">
        <v>300</v>
      </c>
      <c r="G224" s="11">
        <v>41.875574</v>
      </c>
      <c r="H224" s="11">
        <v>-120.083511</v>
      </c>
      <c r="I224" s="11" t="s">
        <v>347</v>
      </c>
      <c r="J224" s="15">
        <v>0.10905903754091623</v>
      </c>
      <c r="K224" s="16">
        <v>66.92</v>
      </c>
      <c r="L224" s="16">
        <v>19.399999999999999</v>
      </c>
      <c r="M224" s="17">
        <v>30195</v>
      </c>
      <c r="N224" s="20"/>
      <c r="O224" s="68">
        <v>8</v>
      </c>
      <c r="P224" s="20"/>
      <c r="Q224" s="21">
        <v>460</v>
      </c>
      <c r="R224" s="22" t="s">
        <v>45</v>
      </c>
      <c r="T224" s="21">
        <v>76</v>
      </c>
      <c r="U224" s="16">
        <v>11</v>
      </c>
      <c r="V224" s="16">
        <v>12</v>
      </c>
      <c r="W224" s="16">
        <v>4</v>
      </c>
      <c r="X224" s="21">
        <v>0.5</v>
      </c>
      <c r="AA224" s="21">
        <v>139</v>
      </c>
      <c r="AB224" s="61">
        <f>(($AB$420*2)/$AA$420)*AA224</f>
        <v>169.47942637847711</v>
      </c>
      <c r="AE224" s="16">
        <v>29</v>
      </c>
      <c r="AF224" s="16">
        <v>0.6</v>
      </c>
      <c r="AJ224" s="24" t="s">
        <v>46</v>
      </c>
    </row>
    <row r="225" spans="1:36">
      <c r="A225" s="27" t="s">
        <v>362</v>
      </c>
      <c r="B225" s="12" t="s">
        <v>42</v>
      </c>
      <c r="C225" s="12" t="s">
        <v>80</v>
      </c>
      <c r="D225" s="12" t="s">
        <v>181</v>
      </c>
      <c r="E225" s="27">
        <v>102</v>
      </c>
      <c r="F225" s="28"/>
      <c r="G225" s="11">
        <v>41.825096000000002</v>
      </c>
      <c r="H225" s="11">
        <v>-120.078808</v>
      </c>
      <c r="I225" s="27" t="s">
        <v>362</v>
      </c>
      <c r="J225" s="15">
        <v>0.10106848009292697</v>
      </c>
      <c r="K225" s="16">
        <v>68</v>
      </c>
      <c r="L225" s="16">
        <v>20</v>
      </c>
      <c r="M225" s="17">
        <v>22515</v>
      </c>
      <c r="N225" s="20"/>
      <c r="O225" s="68">
        <v>8.3000000000000007</v>
      </c>
      <c r="P225" s="20"/>
      <c r="Q225" s="21">
        <v>441</v>
      </c>
      <c r="R225" s="22" t="s">
        <v>45</v>
      </c>
      <c r="S225" s="16">
        <v>62</v>
      </c>
      <c r="T225" s="21">
        <v>60</v>
      </c>
      <c r="U225" s="16">
        <v>8.6</v>
      </c>
      <c r="V225" s="16">
        <v>22</v>
      </c>
      <c r="W225" s="16">
        <v>8.3000000000000007</v>
      </c>
      <c r="X225" s="21">
        <v>0.45</v>
      </c>
      <c r="AA225" s="21">
        <v>141</v>
      </c>
      <c r="AB225" s="61">
        <f>(($AB$420*2)/$AA$420)*AA225</f>
        <v>171.91797927600916</v>
      </c>
      <c r="AD225" s="21">
        <v>3.6</v>
      </c>
      <c r="AE225" s="16">
        <v>29</v>
      </c>
      <c r="AF225" s="16">
        <v>0.5</v>
      </c>
      <c r="AG225" s="21">
        <v>1.7</v>
      </c>
      <c r="AH225" s="240">
        <v>0</v>
      </c>
      <c r="AJ225" s="24" t="s">
        <v>46</v>
      </c>
    </row>
    <row r="226" spans="1:36">
      <c r="A226" s="24" t="s">
        <v>371</v>
      </c>
      <c r="B226" s="12" t="s">
        <v>42</v>
      </c>
      <c r="D226" s="12" t="s">
        <v>366</v>
      </c>
      <c r="E226" s="11">
        <v>120.78</v>
      </c>
      <c r="F226" s="13">
        <v>1</v>
      </c>
      <c r="I226" s="24" t="s">
        <v>371</v>
      </c>
      <c r="J226" s="15">
        <v>-5.3355062297097064E-3</v>
      </c>
      <c r="K226" s="75"/>
      <c r="L226" s="35" t="s">
        <v>372</v>
      </c>
      <c r="M226" s="67"/>
      <c r="N226" s="65"/>
      <c r="O226" s="65"/>
      <c r="P226" s="72"/>
      <c r="Q226" s="72"/>
      <c r="R226" s="76" t="s">
        <v>51</v>
      </c>
      <c r="S226" s="76">
        <v>49.9</v>
      </c>
      <c r="T226" s="76">
        <v>97</v>
      </c>
      <c r="U226" s="77">
        <v>2.58</v>
      </c>
      <c r="V226" s="76">
        <v>2.8</v>
      </c>
      <c r="W226" s="76">
        <v>0.17</v>
      </c>
      <c r="X226" s="76">
        <v>0.3</v>
      </c>
      <c r="Y226" s="76"/>
      <c r="Z226" s="76">
        <v>0.01</v>
      </c>
      <c r="AB226" s="76">
        <v>222</v>
      </c>
      <c r="AC226" s="76"/>
      <c r="AD226" s="76">
        <v>19</v>
      </c>
      <c r="AE226" s="76">
        <v>16.100000000000001</v>
      </c>
      <c r="AF226" s="76"/>
      <c r="AG226" s="76"/>
      <c r="AI226" s="76"/>
      <c r="AJ226" s="24" t="s">
        <v>121</v>
      </c>
    </row>
    <row r="227" spans="1:36">
      <c r="A227" s="27" t="s">
        <v>348</v>
      </c>
      <c r="B227" s="12" t="s">
        <v>42</v>
      </c>
      <c r="C227" s="12" t="s">
        <v>85</v>
      </c>
      <c r="D227" s="12" t="s">
        <v>203</v>
      </c>
      <c r="E227" s="27">
        <v>179</v>
      </c>
      <c r="F227" s="28"/>
      <c r="G227" s="11">
        <v>41.863126000000001</v>
      </c>
      <c r="H227" s="11">
        <v>-120.08438599999999</v>
      </c>
      <c r="I227" s="27" t="s">
        <v>348</v>
      </c>
      <c r="J227" s="15">
        <v>3.9495533648513503E-3</v>
      </c>
      <c r="K227" s="46"/>
      <c r="M227" s="17">
        <v>23229</v>
      </c>
      <c r="N227" s="20"/>
      <c r="O227" s="68">
        <v>8.3000000000000007</v>
      </c>
      <c r="P227" s="20"/>
      <c r="Q227" s="21">
        <v>450</v>
      </c>
      <c r="R227" s="22" t="s">
        <v>45</v>
      </c>
      <c r="S227" s="16">
        <v>42</v>
      </c>
      <c r="T227" s="21">
        <v>46</v>
      </c>
      <c r="U227" s="16">
        <v>7.8</v>
      </c>
      <c r="V227" s="16">
        <v>38</v>
      </c>
      <c r="W227" s="16">
        <v>14</v>
      </c>
      <c r="X227" s="21">
        <v>0.3</v>
      </c>
      <c r="AA227" s="21">
        <v>215</v>
      </c>
      <c r="AB227" s="61">
        <f>(($AB$420*2)/$AA$420)*AA227</f>
        <v>262.14443648469484</v>
      </c>
      <c r="AD227" s="21">
        <v>27</v>
      </c>
      <c r="AE227" s="16">
        <v>12</v>
      </c>
      <c r="AF227" s="16">
        <v>0.2</v>
      </c>
      <c r="AG227" s="21">
        <v>0</v>
      </c>
      <c r="AH227" s="240">
        <v>0.01</v>
      </c>
      <c r="AJ227" s="24" t="s">
        <v>46</v>
      </c>
    </row>
    <row r="228" spans="1:36">
      <c r="A228" s="27" t="s">
        <v>351</v>
      </c>
      <c r="B228" s="12" t="s">
        <v>42</v>
      </c>
      <c r="C228" s="12" t="s">
        <v>350</v>
      </c>
      <c r="D228" s="12" t="s">
        <v>181</v>
      </c>
      <c r="E228" s="27">
        <v>200</v>
      </c>
      <c r="F228" s="28"/>
      <c r="G228" s="11">
        <v>41.865082000000001</v>
      </c>
      <c r="H228" s="11">
        <v>-120.09108000000001</v>
      </c>
      <c r="I228" s="27" t="s">
        <v>351</v>
      </c>
      <c r="J228" s="15">
        <v>-5.9464886823656082E-3</v>
      </c>
      <c r="K228" s="46"/>
      <c r="M228" s="17">
        <v>24349</v>
      </c>
      <c r="N228" s="20"/>
      <c r="O228" s="68">
        <v>8.3000000000000007</v>
      </c>
      <c r="P228" s="20"/>
      <c r="Q228" s="21">
        <v>251</v>
      </c>
      <c r="R228" s="22" t="s">
        <v>45</v>
      </c>
      <c r="T228" s="21">
        <v>18</v>
      </c>
      <c r="U228" s="16">
        <v>3.7</v>
      </c>
      <c r="V228" s="16">
        <v>22</v>
      </c>
      <c r="W228" s="16">
        <v>6.6</v>
      </c>
      <c r="X228" s="21">
        <v>0.1</v>
      </c>
      <c r="AA228" s="21">
        <v>97</v>
      </c>
      <c r="AB228" s="61">
        <f>(($AB$420*2)/$AA$420)*AA228</f>
        <v>118.26981553030417</v>
      </c>
      <c r="AD228" s="21">
        <v>16</v>
      </c>
      <c r="AE228" s="16">
        <v>9.1999999999999993</v>
      </c>
      <c r="AG228" s="21">
        <v>1.1000000000000001</v>
      </c>
      <c r="AH228" s="240">
        <v>0.01</v>
      </c>
      <c r="AJ228" s="24" t="s">
        <v>46</v>
      </c>
    </row>
    <row r="229" spans="1:36">
      <c r="A229" s="11" t="s">
        <v>355</v>
      </c>
      <c r="B229" s="12" t="s">
        <v>42</v>
      </c>
      <c r="C229" s="12" t="s">
        <v>85</v>
      </c>
      <c r="E229" s="11">
        <v>115</v>
      </c>
      <c r="G229" s="11">
        <v>41.861789999999999</v>
      </c>
      <c r="H229" s="11">
        <v>-120.153121</v>
      </c>
      <c r="I229" s="11" t="s">
        <v>355</v>
      </c>
      <c r="J229" s="15">
        <v>9.6690462591596266E-3</v>
      </c>
      <c r="M229" s="17">
        <v>20661</v>
      </c>
      <c r="N229" s="16">
        <v>7.8</v>
      </c>
      <c r="Q229" s="21">
        <v>249</v>
      </c>
      <c r="R229" s="22" t="s">
        <v>45</v>
      </c>
      <c r="S229" s="16">
        <v>67</v>
      </c>
      <c r="T229" s="21">
        <v>43</v>
      </c>
      <c r="U229" s="16">
        <v>5.5</v>
      </c>
      <c r="V229" s="16">
        <v>6.6</v>
      </c>
      <c r="W229" s="16">
        <v>3.9</v>
      </c>
      <c r="X229" s="21">
        <v>0.1</v>
      </c>
      <c r="AA229" s="21">
        <v>102</v>
      </c>
      <c r="AB229" s="61">
        <f>(($AB$420*2)/$AA$420)*AA229</f>
        <v>124.36619777413428</v>
      </c>
      <c r="AD229" s="21">
        <v>14</v>
      </c>
      <c r="AE229" s="16">
        <v>8</v>
      </c>
      <c r="AF229" s="16">
        <v>0.8</v>
      </c>
      <c r="AG229" s="21">
        <v>0.8</v>
      </c>
      <c r="AJ229" s="24" t="s">
        <v>46</v>
      </c>
    </row>
    <row r="230" spans="1:36">
      <c r="A230" s="24" t="s">
        <v>403</v>
      </c>
      <c r="B230" s="12" t="s">
        <v>0</v>
      </c>
      <c r="C230" s="12" t="s">
        <v>80</v>
      </c>
      <c r="D230" s="12" t="s">
        <v>181</v>
      </c>
      <c r="E230" s="11">
        <v>150</v>
      </c>
      <c r="G230" s="11">
        <v>41.401595999999998</v>
      </c>
      <c r="H230" s="11">
        <v>-120.09287399999999</v>
      </c>
      <c r="I230" s="24" t="s">
        <v>403</v>
      </c>
      <c r="J230" s="15">
        <v>-3.097407876209889E-2</v>
      </c>
      <c r="K230" s="16">
        <v>51.26</v>
      </c>
      <c r="L230" s="35">
        <v>10.7</v>
      </c>
      <c r="M230" s="24">
        <v>2003</v>
      </c>
      <c r="N230" s="61">
        <v>7.02</v>
      </c>
      <c r="O230" s="61"/>
      <c r="P230" s="76">
        <v>95.8</v>
      </c>
      <c r="Q230" s="76"/>
      <c r="R230" s="76" t="s">
        <v>45</v>
      </c>
      <c r="S230" s="84"/>
      <c r="T230" s="76">
        <v>6.4</v>
      </c>
      <c r="U230" s="85">
        <v>0.8</v>
      </c>
      <c r="V230" s="76">
        <v>13.8</v>
      </c>
      <c r="W230" s="76">
        <v>7.93</v>
      </c>
      <c r="X230" s="76"/>
      <c r="Y230" s="76"/>
      <c r="Z230" s="84"/>
      <c r="AB230" s="76">
        <v>98</v>
      </c>
      <c r="AC230" s="76"/>
      <c r="AD230" s="76">
        <v>5.75</v>
      </c>
      <c r="AE230" s="76">
        <v>0.54500000000000004</v>
      </c>
      <c r="AF230" s="76">
        <v>7.0000000000000007E-2</v>
      </c>
      <c r="AG230" s="76"/>
      <c r="AI230" s="86"/>
      <c r="AJ230" s="24" t="s">
        <v>484</v>
      </c>
    </row>
    <row r="231" spans="1:36">
      <c r="A231" s="11"/>
      <c r="D231" s="39"/>
      <c r="J231" s="15"/>
      <c r="N231" s="99"/>
      <c r="R231" s="100"/>
      <c r="S231" s="101"/>
      <c r="T231" s="101"/>
      <c r="U231" s="101"/>
      <c r="V231" s="101"/>
      <c r="W231" s="101"/>
      <c r="AF231" s="101"/>
    </row>
    <row r="232" spans="1:36">
      <c r="A232" s="11"/>
      <c r="D232" s="39"/>
      <c r="J232" s="15"/>
      <c r="N232" s="99"/>
      <c r="R232" s="100"/>
      <c r="S232" s="101"/>
      <c r="T232" s="101"/>
      <c r="U232" s="101"/>
      <c r="V232" s="101"/>
      <c r="W232" s="101"/>
      <c r="AF232" s="101"/>
    </row>
    <row r="233" spans="1:36">
      <c r="A233" s="110" t="s">
        <v>441</v>
      </c>
      <c r="D233" s="39"/>
      <c r="J233" s="15"/>
      <c r="N233" s="99"/>
      <c r="R233" s="100"/>
      <c r="S233" s="101"/>
      <c r="T233" s="101"/>
      <c r="U233" s="101"/>
      <c r="V233" s="101"/>
      <c r="W233" s="101"/>
      <c r="AF233" s="101"/>
    </row>
    <row r="234" spans="1:36" s="26" customFormat="1">
      <c r="B234" s="39"/>
      <c r="C234" s="39"/>
      <c r="D234" s="39"/>
      <c r="F234" s="40"/>
      <c r="J234" s="15"/>
      <c r="K234" s="44"/>
      <c r="L234" s="41"/>
      <c r="M234" s="40"/>
      <c r="N234" s="49"/>
      <c r="O234" s="41"/>
      <c r="P234" s="41"/>
      <c r="Q234" s="44"/>
      <c r="R234" s="56"/>
      <c r="S234" s="41"/>
      <c r="T234" s="44"/>
      <c r="U234" s="41"/>
      <c r="V234" s="41"/>
      <c r="W234" s="52"/>
      <c r="X234" s="41"/>
      <c r="Y234" s="44"/>
      <c r="Z234" s="44"/>
      <c r="AA234" s="44"/>
      <c r="AB234" s="44"/>
      <c r="AC234" s="44"/>
      <c r="AD234" s="44"/>
      <c r="AE234" s="41"/>
      <c r="AF234" s="41"/>
      <c r="AG234" s="44"/>
      <c r="AH234" s="71"/>
    </row>
    <row r="235" spans="1:36">
      <c r="A235" s="26"/>
      <c r="B235" s="39"/>
      <c r="C235" s="39"/>
      <c r="D235" s="39"/>
      <c r="E235" s="26"/>
      <c r="F235" s="40"/>
      <c r="G235" s="26"/>
      <c r="H235" s="26"/>
      <c r="I235" s="26"/>
      <c r="J235" s="15"/>
      <c r="K235" s="44"/>
      <c r="L235" s="41"/>
      <c r="M235" s="40"/>
      <c r="N235" s="49"/>
      <c r="O235" s="41"/>
      <c r="P235" s="41"/>
      <c r="Q235" s="44"/>
      <c r="R235" s="56"/>
      <c r="S235" s="41"/>
      <c r="T235" s="44"/>
      <c r="U235" s="41"/>
      <c r="V235" s="41"/>
      <c r="W235" s="41"/>
      <c r="X235" s="44"/>
      <c r="Y235" s="44"/>
      <c r="Z235" s="44"/>
      <c r="AA235" s="44"/>
      <c r="AB235" s="44"/>
      <c r="AC235" s="44"/>
      <c r="AD235" s="44"/>
      <c r="AE235" s="41"/>
      <c r="AF235" s="41"/>
      <c r="AG235" s="44"/>
      <c r="AH235" s="71"/>
      <c r="AI235" s="26"/>
      <c r="AJ235" s="26"/>
    </row>
    <row r="236" spans="1:36">
      <c r="A236" s="26"/>
      <c r="B236" s="39"/>
      <c r="C236" s="39"/>
      <c r="D236" s="39"/>
      <c r="E236" s="26"/>
      <c r="F236" s="40"/>
      <c r="G236" s="26"/>
      <c r="H236" s="26"/>
      <c r="I236" s="26"/>
      <c r="J236" s="15"/>
      <c r="K236" s="44"/>
      <c r="L236" s="41"/>
      <c r="M236" s="40"/>
      <c r="N236" s="49"/>
      <c r="O236" s="41"/>
      <c r="P236" s="41"/>
      <c r="Q236" s="44"/>
      <c r="R236" s="56"/>
      <c r="S236" s="41"/>
      <c r="T236" s="44"/>
      <c r="U236" s="41"/>
      <c r="V236" s="41"/>
      <c r="W236" s="41"/>
      <c r="X236" s="44"/>
      <c r="Y236" s="44"/>
      <c r="Z236" s="44"/>
      <c r="AA236" s="44"/>
      <c r="AB236" s="44"/>
      <c r="AC236" s="44"/>
      <c r="AD236" s="44"/>
      <c r="AE236" s="41"/>
      <c r="AF236" s="41"/>
      <c r="AG236" s="44"/>
      <c r="AH236" s="71"/>
      <c r="AI236" s="26"/>
      <c r="AJ236" s="26"/>
    </row>
    <row r="237" spans="1:36">
      <c r="A237" s="26"/>
      <c r="B237" s="39"/>
      <c r="C237" s="39"/>
      <c r="D237" s="39"/>
      <c r="E237" s="26"/>
      <c r="F237" s="40"/>
      <c r="G237" s="26"/>
      <c r="H237" s="26"/>
      <c r="I237" s="26"/>
      <c r="J237" s="15"/>
      <c r="K237" s="44"/>
      <c r="L237" s="41"/>
      <c r="M237" s="40"/>
      <c r="N237" s="49"/>
      <c r="O237" s="41"/>
      <c r="P237" s="41"/>
      <c r="Q237" s="44"/>
      <c r="R237" s="56"/>
      <c r="S237" s="41"/>
      <c r="T237" s="44"/>
      <c r="U237" s="41"/>
      <c r="V237" s="41"/>
      <c r="W237" s="52"/>
      <c r="X237" s="44"/>
      <c r="Y237" s="44"/>
      <c r="Z237" s="44"/>
      <c r="AA237" s="44"/>
      <c r="AB237" s="44"/>
      <c r="AC237" s="44"/>
      <c r="AD237" s="44"/>
      <c r="AE237" s="41"/>
      <c r="AF237" s="41"/>
      <c r="AG237" s="44"/>
      <c r="AH237" s="71"/>
      <c r="AI237" s="26"/>
      <c r="AJ237" s="26"/>
    </row>
    <row r="238" spans="1:36">
      <c r="A238" s="26"/>
      <c r="B238" s="39"/>
      <c r="C238" s="39"/>
      <c r="D238" s="39"/>
      <c r="E238" s="26"/>
      <c r="F238" s="40"/>
      <c r="G238" s="26"/>
      <c r="H238" s="26"/>
      <c r="I238" s="26"/>
      <c r="J238" s="15"/>
      <c r="K238" s="44"/>
      <c r="L238" s="41"/>
      <c r="M238" s="40"/>
      <c r="N238" s="49"/>
      <c r="O238" s="41"/>
      <c r="P238" s="41"/>
      <c r="Q238" s="44"/>
      <c r="R238" s="56"/>
      <c r="S238" s="41"/>
      <c r="T238" s="44"/>
      <c r="U238" s="41"/>
      <c r="V238" s="41"/>
      <c r="W238" s="41"/>
      <c r="X238" s="44"/>
      <c r="Y238" s="44"/>
      <c r="Z238" s="44"/>
      <c r="AA238" s="44"/>
      <c r="AB238" s="44"/>
      <c r="AC238" s="44"/>
      <c r="AD238" s="44"/>
      <c r="AE238" s="41"/>
      <c r="AF238" s="41"/>
      <c r="AG238" s="44"/>
      <c r="AH238" s="71"/>
      <c r="AI238" s="26"/>
      <c r="AJ238" s="26"/>
    </row>
    <row r="239" spans="1:36">
      <c r="A239" s="26"/>
      <c r="B239" s="39"/>
      <c r="C239" s="39"/>
      <c r="D239" s="39"/>
      <c r="E239" s="26"/>
      <c r="F239" s="40"/>
      <c r="G239" s="26"/>
      <c r="H239" s="26"/>
      <c r="I239" s="26"/>
      <c r="J239" s="15"/>
      <c r="K239" s="44"/>
      <c r="L239" s="41"/>
      <c r="M239" s="40"/>
      <c r="N239" s="49"/>
      <c r="O239" s="41"/>
      <c r="P239" s="41"/>
      <c r="Q239" s="44"/>
      <c r="R239" s="56"/>
      <c r="S239" s="41"/>
      <c r="T239" s="44"/>
      <c r="U239" s="41"/>
      <c r="V239" s="41"/>
      <c r="W239" s="52"/>
      <c r="X239" s="44"/>
      <c r="Y239" s="44"/>
      <c r="Z239" s="44"/>
      <c r="AA239" s="44"/>
      <c r="AB239" s="44"/>
      <c r="AC239" s="44"/>
      <c r="AD239" s="44"/>
      <c r="AE239" s="41"/>
      <c r="AF239" s="41"/>
      <c r="AG239" s="44"/>
      <c r="AH239" s="71"/>
      <c r="AI239" s="26"/>
      <c r="AJ239" s="26"/>
    </row>
    <row r="240" spans="1:36">
      <c r="A240" s="26"/>
      <c r="B240" s="39"/>
      <c r="C240" s="39"/>
      <c r="D240" s="39"/>
      <c r="E240" s="26"/>
      <c r="F240" s="40"/>
      <c r="G240" s="26"/>
      <c r="H240" s="26"/>
      <c r="I240" s="26"/>
      <c r="J240" s="15"/>
      <c r="K240" s="44"/>
      <c r="L240" s="41"/>
      <c r="M240" s="40"/>
      <c r="N240" s="49"/>
      <c r="O240" s="41"/>
      <c r="P240" s="41"/>
      <c r="Q240" s="44"/>
      <c r="R240" s="56"/>
      <c r="S240" s="41"/>
      <c r="T240" s="44"/>
      <c r="U240" s="41"/>
      <c r="V240" s="41"/>
      <c r="W240" s="52"/>
      <c r="X240" s="44"/>
      <c r="Y240" s="44"/>
      <c r="Z240" s="44"/>
      <c r="AA240" s="44"/>
      <c r="AB240" s="44"/>
      <c r="AC240" s="44"/>
      <c r="AD240" s="44"/>
      <c r="AE240" s="41"/>
      <c r="AF240" s="41"/>
      <c r="AG240" s="44"/>
      <c r="AH240" s="71"/>
      <c r="AI240" s="26"/>
      <c r="AJ240" s="26"/>
    </row>
    <row r="241" spans="1:36">
      <c r="A241" s="26" t="s">
        <v>75</v>
      </c>
      <c r="B241" s="39" t="s">
        <v>0</v>
      </c>
      <c r="C241" s="39"/>
      <c r="D241" s="39" t="s">
        <v>1</v>
      </c>
      <c r="E241" s="26">
        <v>0</v>
      </c>
      <c r="F241" s="40"/>
      <c r="G241" s="26">
        <v>41.671233999999998</v>
      </c>
      <c r="H241" s="26">
        <v>-120.206996</v>
      </c>
      <c r="I241" s="26" t="s">
        <v>75</v>
      </c>
      <c r="J241" s="15">
        <v>1.2006434878190733E-3</v>
      </c>
      <c r="K241" s="41">
        <v>190.4</v>
      </c>
      <c r="L241" s="41">
        <v>88</v>
      </c>
      <c r="M241" s="42">
        <v>21677</v>
      </c>
      <c r="N241" s="43">
        <v>8.4</v>
      </c>
      <c r="O241" s="43"/>
      <c r="P241" s="41"/>
      <c r="Q241" s="44">
        <v>1520</v>
      </c>
      <c r="R241" s="45" t="s">
        <v>45</v>
      </c>
      <c r="S241" s="41">
        <v>99.9</v>
      </c>
      <c r="T241" s="44">
        <v>290</v>
      </c>
      <c r="U241" s="41">
        <v>14</v>
      </c>
      <c r="V241" s="41">
        <v>30</v>
      </c>
      <c r="W241" s="41">
        <v>2.4</v>
      </c>
      <c r="X241" s="44">
        <v>4.8</v>
      </c>
      <c r="Y241" s="44"/>
      <c r="Z241" s="44"/>
      <c r="AA241" s="44">
        <v>204</v>
      </c>
      <c r="AB241" s="52">
        <f t="shared" ref="AB241" si="14">(($AB$420*2)/$AA$420)*AA241</f>
        <v>248.73239554826856</v>
      </c>
      <c r="AC241" s="44"/>
      <c r="AD241" s="44">
        <v>253</v>
      </c>
      <c r="AE241" s="41">
        <v>176</v>
      </c>
      <c r="AF241" s="41">
        <v>5.9</v>
      </c>
      <c r="AG241" s="44">
        <v>0.8</v>
      </c>
      <c r="AH241" s="71">
        <v>0.25</v>
      </c>
      <c r="AI241" s="26"/>
      <c r="AJ241" s="26" t="s">
        <v>46</v>
      </c>
    </row>
    <row r="242" spans="1:36">
      <c r="A242" s="26"/>
      <c r="B242" s="39"/>
      <c r="C242" s="39"/>
      <c r="D242" s="39"/>
      <c r="E242" s="26"/>
      <c r="F242" s="40"/>
      <c r="G242" s="26"/>
      <c r="H242" s="26"/>
      <c r="I242" s="26"/>
      <c r="J242" s="15"/>
      <c r="K242" s="44"/>
      <c r="L242" s="41"/>
      <c r="M242" s="40"/>
      <c r="N242" s="49"/>
      <c r="O242" s="41"/>
      <c r="P242" s="41"/>
      <c r="Q242" s="44"/>
      <c r="R242" s="56"/>
      <c r="S242" s="41"/>
      <c r="T242" s="44"/>
      <c r="U242" s="41"/>
      <c r="V242" s="41"/>
      <c r="W242" s="52"/>
      <c r="X242" s="44"/>
      <c r="Y242" s="44"/>
      <c r="Z242" s="44"/>
      <c r="AA242" s="44"/>
      <c r="AB242" s="44"/>
      <c r="AC242" s="44"/>
      <c r="AD242" s="44"/>
      <c r="AE242" s="41"/>
      <c r="AF242" s="41"/>
      <c r="AG242" s="44"/>
      <c r="AH242" s="71"/>
      <c r="AI242" s="26"/>
      <c r="AJ242" s="26"/>
    </row>
    <row r="243" spans="1:36">
      <c r="A243" s="51" t="s">
        <v>120</v>
      </c>
      <c r="B243" s="39" t="s">
        <v>0</v>
      </c>
      <c r="C243" s="39"/>
      <c r="D243" s="39" t="s">
        <v>1</v>
      </c>
      <c r="E243" s="26">
        <v>0</v>
      </c>
      <c r="F243" s="40">
        <v>1</v>
      </c>
      <c r="G243" s="70">
        <v>41.667999999999999</v>
      </c>
      <c r="H243" s="26">
        <v>-120.208833</v>
      </c>
      <c r="I243" s="51" t="s">
        <v>120</v>
      </c>
      <c r="J243" s="15">
        <v>-4.8154952990372224E-3</v>
      </c>
      <c r="K243" s="41">
        <v>192.20000000000002</v>
      </c>
      <c r="L243" s="41">
        <v>89</v>
      </c>
      <c r="M243" s="58">
        <v>1974</v>
      </c>
      <c r="N243" s="52"/>
      <c r="O243" s="52"/>
      <c r="P243" s="53"/>
      <c r="Q243" s="53"/>
      <c r="R243" s="53" t="s">
        <v>51</v>
      </c>
      <c r="S243" s="26">
        <v>176</v>
      </c>
      <c r="T243" s="26">
        <v>335</v>
      </c>
      <c r="U243" s="54">
        <v>16.5</v>
      </c>
      <c r="V243" s="26">
        <v>26</v>
      </c>
      <c r="W243" s="26">
        <v>0.24</v>
      </c>
      <c r="X243" s="54">
        <v>6.2</v>
      </c>
      <c r="Y243" s="54"/>
      <c r="Z243" s="26">
        <v>0.26</v>
      </c>
      <c r="AA243" s="44"/>
      <c r="AB243" s="56">
        <v>185</v>
      </c>
      <c r="AC243" s="26"/>
      <c r="AD243" s="26">
        <v>330</v>
      </c>
      <c r="AE243" s="26">
        <v>222</v>
      </c>
      <c r="AF243" s="54">
        <v>6.5</v>
      </c>
      <c r="AG243" s="54"/>
      <c r="AH243" s="71"/>
      <c r="AI243" s="79"/>
      <c r="AJ243" s="26" t="s">
        <v>121</v>
      </c>
    </row>
    <row r="244" spans="1:36">
      <c r="A244" s="26"/>
      <c r="B244" s="39"/>
      <c r="C244" s="39"/>
      <c r="D244" s="39"/>
      <c r="E244" s="26"/>
      <c r="F244" s="40"/>
      <c r="G244" s="26"/>
      <c r="H244" s="26"/>
      <c r="I244" s="26"/>
      <c r="J244" s="15"/>
      <c r="K244" s="44"/>
      <c r="L244" s="41"/>
      <c r="M244" s="40"/>
      <c r="N244" s="49"/>
      <c r="O244" s="41"/>
      <c r="P244" s="41"/>
      <c r="Q244" s="44"/>
      <c r="R244" s="56"/>
      <c r="S244" s="41"/>
      <c r="T244" s="44"/>
      <c r="U244" s="41"/>
      <c r="V244" s="41"/>
      <c r="W244" s="41"/>
      <c r="X244" s="44"/>
      <c r="Y244" s="44"/>
      <c r="Z244" s="44"/>
      <c r="AA244" s="44"/>
      <c r="AB244" s="44"/>
      <c r="AC244" s="44"/>
      <c r="AD244" s="44"/>
      <c r="AE244" s="41"/>
      <c r="AF244" s="41"/>
      <c r="AG244" s="44"/>
      <c r="AH244" s="71"/>
      <c r="AI244" s="26"/>
      <c r="AJ244" s="26"/>
    </row>
    <row r="245" spans="1:36" s="26" customFormat="1">
      <c r="A245" s="51" t="s">
        <v>114</v>
      </c>
      <c r="B245" s="39" t="s">
        <v>0</v>
      </c>
      <c r="C245" s="39"/>
      <c r="D245" s="39" t="s">
        <v>1</v>
      </c>
      <c r="E245" s="26">
        <v>0</v>
      </c>
      <c r="F245" s="40"/>
      <c r="G245" s="70">
        <v>41.667999999999999</v>
      </c>
      <c r="H245" s="26">
        <v>-120.20916699999999</v>
      </c>
      <c r="I245" s="51" t="s">
        <v>114</v>
      </c>
      <c r="J245" s="15">
        <v>-1.2521348365542658E-2</v>
      </c>
      <c r="K245" s="41">
        <v>205.70000000000002</v>
      </c>
      <c r="L245" s="41">
        <v>96.5</v>
      </c>
      <c r="M245" s="42">
        <v>26892</v>
      </c>
      <c r="N245" s="52">
        <v>7.4</v>
      </c>
      <c r="O245" s="52"/>
      <c r="P245" s="56">
        <v>1210</v>
      </c>
      <c r="Q245" s="56">
        <v>3740</v>
      </c>
      <c r="R245" s="56" t="s">
        <v>51</v>
      </c>
      <c r="S245" s="56">
        <v>200</v>
      </c>
      <c r="T245" s="56">
        <v>320</v>
      </c>
      <c r="U245" s="54">
        <v>15</v>
      </c>
      <c r="V245" s="56">
        <v>7.7</v>
      </c>
      <c r="W245" s="56">
        <v>0.1</v>
      </c>
      <c r="X245" s="54">
        <v>6.3</v>
      </c>
      <c r="Y245" s="54"/>
      <c r="Z245" s="56">
        <v>0.24</v>
      </c>
      <c r="AA245" s="44"/>
      <c r="AB245" s="56">
        <v>112</v>
      </c>
      <c r="AC245" s="56"/>
      <c r="AD245" s="56">
        <v>320</v>
      </c>
      <c r="AE245" s="56">
        <v>220</v>
      </c>
      <c r="AF245" s="54">
        <v>7.6</v>
      </c>
      <c r="AG245" s="54"/>
      <c r="AH245" s="71"/>
      <c r="AI245" s="51" t="s">
        <v>118</v>
      </c>
      <c r="AJ245" s="26" t="s">
        <v>62</v>
      </c>
    </row>
    <row r="246" spans="1:36">
      <c r="A246" s="26" t="s">
        <v>123</v>
      </c>
      <c r="B246" s="39" t="s">
        <v>0</v>
      </c>
      <c r="C246" s="39"/>
      <c r="D246" s="39" t="s">
        <v>1</v>
      </c>
      <c r="E246" s="26">
        <v>0</v>
      </c>
      <c r="F246" s="40">
        <v>2</v>
      </c>
      <c r="G246" s="26">
        <v>41.668703000000001</v>
      </c>
      <c r="H246" s="26">
        <v>-120.20885199999999</v>
      </c>
      <c r="I246" s="26" t="s">
        <v>123</v>
      </c>
      <c r="J246" s="15">
        <v>-1.5139182789945905E-2</v>
      </c>
      <c r="K246" s="41">
        <v>205.88</v>
      </c>
      <c r="L246" s="41">
        <v>96.6</v>
      </c>
      <c r="M246" s="26">
        <v>2003</v>
      </c>
      <c r="N246" s="81">
        <v>7.52</v>
      </c>
      <c r="O246" s="52"/>
      <c r="P246" s="56">
        <v>905</v>
      </c>
      <c r="Q246" s="56"/>
      <c r="R246" s="44" t="s">
        <v>45</v>
      </c>
      <c r="S246" s="56">
        <v>216</v>
      </c>
      <c r="T246" s="56">
        <v>322</v>
      </c>
      <c r="U246" s="54">
        <v>16.899999999999999</v>
      </c>
      <c r="V246" s="56">
        <v>16.7</v>
      </c>
      <c r="W246" s="56">
        <v>0.2</v>
      </c>
      <c r="X246" s="56">
        <v>5.8</v>
      </c>
      <c r="Y246" s="56">
        <v>32.63208435852372</v>
      </c>
      <c r="Z246" s="56">
        <v>3.4000000000000002E-4</v>
      </c>
      <c r="AA246" s="44"/>
      <c r="AB246" s="56">
        <v>203</v>
      </c>
      <c r="AC246" s="56"/>
      <c r="AD246" s="56">
        <v>297</v>
      </c>
      <c r="AE246" s="56">
        <v>209</v>
      </c>
      <c r="AF246" s="56">
        <v>6.7</v>
      </c>
      <c r="AG246" s="56"/>
      <c r="AH246" s="71"/>
      <c r="AI246" s="82"/>
      <c r="AJ246" s="26" t="s">
        <v>484</v>
      </c>
    </row>
    <row r="247" spans="1:36">
      <c r="A247" s="26"/>
      <c r="B247" s="39"/>
      <c r="C247" s="39"/>
      <c r="D247" s="39"/>
      <c r="E247" s="26"/>
      <c r="F247" s="40"/>
      <c r="G247" s="26"/>
      <c r="H247" s="26"/>
      <c r="I247" s="26"/>
      <c r="J247" s="15"/>
      <c r="K247" s="44"/>
      <c r="L247" s="41"/>
      <c r="M247" s="40"/>
      <c r="N247" s="49"/>
      <c r="O247" s="41"/>
      <c r="P247" s="41"/>
      <c r="Q247" s="44"/>
      <c r="R247" s="56"/>
      <c r="S247" s="41"/>
      <c r="T247" s="44"/>
      <c r="U247" s="41"/>
      <c r="V247" s="41"/>
      <c r="W247" s="41"/>
      <c r="X247" s="44"/>
      <c r="Y247" s="44"/>
      <c r="Z247" s="44"/>
      <c r="AA247" s="44"/>
      <c r="AB247" s="44"/>
      <c r="AC247" s="44"/>
      <c r="AD247" s="44"/>
      <c r="AE247" s="41"/>
      <c r="AF247" s="41"/>
      <c r="AG247" s="44"/>
      <c r="AH247" s="71"/>
      <c r="AI247" s="26"/>
      <c r="AJ247" s="26"/>
    </row>
    <row r="248" spans="1:36" ht="16" customHeight="1">
      <c r="A248" s="51" t="s">
        <v>114</v>
      </c>
      <c r="B248" s="39" t="s">
        <v>0</v>
      </c>
      <c r="C248" s="39"/>
      <c r="D248" s="39" t="s">
        <v>1</v>
      </c>
      <c r="E248" s="26">
        <v>0</v>
      </c>
      <c r="F248" s="40">
        <v>38</v>
      </c>
      <c r="G248" s="70">
        <v>41.667999999999999</v>
      </c>
      <c r="H248" s="26">
        <v>-120.208833</v>
      </c>
      <c r="I248" s="51" t="s">
        <v>114</v>
      </c>
      <c r="J248" s="15">
        <v>-2.3158688130025706E-2</v>
      </c>
      <c r="K248" s="41">
        <v>206.6</v>
      </c>
      <c r="L248" s="41">
        <v>97</v>
      </c>
      <c r="M248" s="42">
        <v>22183</v>
      </c>
      <c r="N248" s="52">
        <v>7.8</v>
      </c>
      <c r="O248" s="52"/>
      <c r="P248" s="53">
        <v>1140</v>
      </c>
      <c r="Q248" s="53">
        <v>1620</v>
      </c>
      <c r="R248" s="53" t="s">
        <v>45</v>
      </c>
      <c r="S248" s="53">
        <v>173</v>
      </c>
      <c r="T248" s="53">
        <v>300</v>
      </c>
      <c r="U248" s="54">
        <v>16</v>
      </c>
      <c r="V248" s="53">
        <v>21</v>
      </c>
      <c r="W248" s="54">
        <v>0.7</v>
      </c>
      <c r="X248" s="54">
        <v>6.1</v>
      </c>
      <c r="Y248" s="54"/>
      <c r="Z248" s="55">
        <v>0.27</v>
      </c>
      <c r="AA248" s="44"/>
      <c r="AB248" s="53">
        <v>111</v>
      </c>
      <c r="AC248" s="53"/>
      <c r="AD248" s="53">
        <v>326</v>
      </c>
      <c r="AE248" s="53">
        <v>223</v>
      </c>
      <c r="AF248" s="54">
        <v>7.3</v>
      </c>
      <c r="AG248" s="54">
        <v>0.9</v>
      </c>
      <c r="AH248" s="71"/>
      <c r="AI248" s="79" t="s">
        <v>115</v>
      </c>
      <c r="AJ248" s="26" t="s">
        <v>102</v>
      </c>
    </row>
    <row r="249" spans="1:36">
      <c r="A249" s="26" t="s">
        <v>123</v>
      </c>
      <c r="B249" s="39" t="s">
        <v>0</v>
      </c>
      <c r="C249" s="39"/>
      <c r="D249" s="39" t="s">
        <v>1</v>
      </c>
      <c r="E249" s="26">
        <v>0</v>
      </c>
      <c r="F249" s="40">
        <v>2</v>
      </c>
      <c r="G249" s="26">
        <v>41.668703000000001</v>
      </c>
      <c r="H249" s="26">
        <v>-120.20885199999999</v>
      </c>
      <c r="I249" s="26" t="s">
        <v>123</v>
      </c>
      <c r="J249" s="15">
        <v>1.1048476667551332E-2</v>
      </c>
      <c r="K249" s="41">
        <v>209.66</v>
      </c>
      <c r="L249" s="41">
        <v>98.7</v>
      </c>
      <c r="M249" s="26">
        <v>2003</v>
      </c>
      <c r="N249" s="81">
        <v>7.62</v>
      </c>
      <c r="O249" s="52"/>
      <c r="P249" s="56">
        <v>746</v>
      </c>
      <c r="Q249" s="56"/>
      <c r="R249" s="44" t="s">
        <v>45</v>
      </c>
      <c r="S249" s="56">
        <v>212</v>
      </c>
      <c r="T249" s="56">
        <v>338</v>
      </c>
      <c r="U249" s="54">
        <v>17.8</v>
      </c>
      <c r="V249" s="56">
        <v>18.8</v>
      </c>
      <c r="W249" s="56">
        <v>0.2</v>
      </c>
      <c r="X249" s="56">
        <v>6.3</v>
      </c>
      <c r="Y249" s="56"/>
      <c r="Z249" s="56">
        <v>3.4000000000000002E-4</v>
      </c>
      <c r="AA249" s="44"/>
      <c r="AB249" s="56">
        <v>199</v>
      </c>
      <c r="AC249" s="56"/>
      <c r="AD249" s="56">
        <v>307</v>
      </c>
      <c r="AE249" s="56">
        <v>204</v>
      </c>
      <c r="AF249" s="56">
        <v>6.7</v>
      </c>
      <c r="AG249" s="56"/>
      <c r="AH249" s="71"/>
      <c r="AI249" s="82"/>
      <c r="AJ249" s="26" t="s">
        <v>484</v>
      </c>
    </row>
    <row r="250" spans="1:36">
      <c r="A250" s="51" t="s">
        <v>117</v>
      </c>
      <c r="B250" s="39" t="s">
        <v>0</v>
      </c>
      <c r="C250" s="39" t="s">
        <v>116</v>
      </c>
      <c r="D250" s="39" t="s">
        <v>1</v>
      </c>
      <c r="E250" s="26">
        <v>0</v>
      </c>
      <c r="F250" s="40"/>
      <c r="G250" s="26">
        <v>41.666666999999997</v>
      </c>
      <c r="H250" s="70">
        <v>-120.2</v>
      </c>
      <c r="I250" s="51" t="s">
        <v>117</v>
      </c>
      <c r="J250" s="15">
        <v>0.25123580750040131</v>
      </c>
      <c r="K250" s="80"/>
      <c r="L250" s="41"/>
      <c r="M250" s="42">
        <v>22201</v>
      </c>
      <c r="N250" s="52">
        <v>8.9</v>
      </c>
      <c r="O250" s="52"/>
      <c r="P250" s="53"/>
      <c r="Q250" s="53">
        <v>1870</v>
      </c>
      <c r="R250" s="53" t="s">
        <v>51</v>
      </c>
      <c r="S250" s="53">
        <v>118</v>
      </c>
      <c r="T250" s="53">
        <v>374</v>
      </c>
      <c r="U250" s="54">
        <v>18</v>
      </c>
      <c r="V250" s="53">
        <v>31</v>
      </c>
      <c r="W250" s="55">
        <v>0.61</v>
      </c>
      <c r="X250" s="54">
        <v>6.8</v>
      </c>
      <c r="Y250" s="54"/>
      <c r="Z250" s="53"/>
      <c r="AA250" s="44"/>
      <c r="AB250" s="53">
        <v>201</v>
      </c>
      <c r="AC250" s="53">
        <v>21</v>
      </c>
      <c r="AD250" s="53">
        <v>324</v>
      </c>
      <c r="AE250" s="53"/>
      <c r="AF250" s="54">
        <v>3.6</v>
      </c>
      <c r="AG250" s="54">
        <v>2.2999999999999998</v>
      </c>
      <c r="AH250" s="71"/>
      <c r="AI250" s="51"/>
      <c r="AJ250" s="26" t="s">
        <v>102</v>
      </c>
    </row>
    <row r="251" spans="1:36">
      <c r="A251" s="26"/>
      <c r="B251" s="39"/>
      <c r="C251" s="39"/>
      <c r="D251" s="39"/>
      <c r="E251" s="26"/>
      <c r="F251" s="40"/>
      <c r="G251" s="26"/>
      <c r="H251" s="26"/>
      <c r="I251" s="26"/>
      <c r="J251" s="15"/>
      <c r="K251" s="44"/>
      <c r="L251" s="41"/>
      <c r="M251" s="40"/>
      <c r="N251" s="49"/>
      <c r="O251" s="41"/>
      <c r="P251" s="41"/>
      <c r="Q251" s="44"/>
      <c r="R251" s="56"/>
      <c r="S251" s="41"/>
      <c r="T251" s="44"/>
      <c r="U251" s="41"/>
      <c r="V251" s="41"/>
      <c r="W251" s="41"/>
      <c r="X251" s="44"/>
      <c r="Y251" s="44"/>
      <c r="Z251" s="44"/>
      <c r="AA251" s="44"/>
      <c r="AB251" s="44"/>
      <c r="AC251" s="44"/>
      <c r="AD251" s="44"/>
      <c r="AE251" s="41"/>
      <c r="AF251" s="41"/>
      <c r="AG251" s="44"/>
      <c r="AH251" s="71"/>
      <c r="AI251" s="26"/>
      <c r="AJ251" s="26"/>
    </row>
    <row r="252" spans="1:36">
      <c r="A252" s="26"/>
      <c r="B252" s="39"/>
      <c r="C252" s="39"/>
      <c r="D252" s="39"/>
      <c r="E252" s="26"/>
      <c r="F252" s="40"/>
      <c r="G252" s="26"/>
      <c r="H252" s="26"/>
      <c r="I252" s="26"/>
      <c r="J252" s="15"/>
      <c r="K252" s="44"/>
      <c r="L252" s="41"/>
      <c r="M252" s="40"/>
      <c r="N252" s="49"/>
      <c r="O252" s="41"/>
      <c r="P252" s="41"/>
      <c r="Q252" s="44"/>
      <c r="R252" s="56"/>
      <c r="S252" s="41"/>
      <c r="T252" s="44"/>
      <c r="U252" s="41"/>
      <c r="V252" s="41"/>
      <c r="W252" s="41"/>
      <c r="X252" s="44"/>
      <c r="Y252" s="44"/>
      <c r="Z252" s="44"/>
      <c r="AA252" s="44"/>
      <c r="AB252" s="44"/>
      <c r="AC252" s="44"/>
      <c r="AD252" s="44"/>
      <c r="AE252" s="41"/>
      <c r="AF252" s="41"/>
      <c r="AG252" s="44"/>
      <c r="AH252" s="71"/>
      <c r="AI252" s="26"/>
      <c r="AJ252" s="26"/>
    </row>
    <row r="253" spans="1:36">
      <c r="A253" s="26"/>
      <c r="B253" s="39"/>
      <c r="C253" s="39"/>
      <c r="D253" s="39"/>
      <c r="E253" s="26"/>
      <c r="F253" s="40"/>
      <c r="G253" s="26"/>
      <c r="H253" s="26"/>
      <c r="I253" s="26"/>
      <c r="J253" s="15"/>
      <c r="K253" s="44"/>
      <c r="L253" s="41"/>
      <c r="M253" s="40"/>
      <c r="N253" s="49"/>
      <c r="O253" s="41"/>
      <c r="P253" s="41"/>
      <c r="Q253" s="44"/>
      <c r="R253" s="56"/>
      <c r="S253" s="41"/>
      <c r="T253" s="44"/>
      <c r="U253" s="41"/>
      <c r="V253" s="41"/>
      <c r="W253" s="41"/>
      <c r="X253" s="44"/>
      <c r="Y253" s="44"/>
      <c r="Z253" s="44"/>
      <c r="AA253" s="44"/>
      <c r="AB253" s="44"/>
      <c r="AC253" s="44"/>
      <c r="AD253" s="44"/>
      <c r="AE253" s="41"/>
      <c r="AF253" s="41"/>
      <c r="AG253" s="44"/>
      <c r="AH253" s="71"/>
      <c r="AI253" s="26"/>
      <c r="AJ253" s="26"/>
    </row>
    <row r="254" spans="1:36">
      <c r="A254" s="26"/>
      <c r="B254" s="39"/>
      <c r="C254" s="39"/>
      <c r="D254" s="39"/>
      <c r="E254" s="26"/>
      <c r="F254" s="40"/>
      <c r="G254" s="26"/>
      <c r="H254" s="26"/>
      <c r="I254" s="26"/>
      <c r="J254" s="15"/>
      <c r="K254" s="44"/>
      <c r="L254" s="41"/>
      <c r="M254" s="40"/>
      <c r="N254" s="49"/>
      <c r="O254" s="41"/>
      <c r="P254" s="41"/>
      <c r="Q254" s="44"/>
      <c r="R254" s="56"/>
      <c r="S254" s="41"/>
      <c r="T254" s="44"/>
      <c r="U254" s="41"/>
      <c r="V254" s="41"/>
      <c r="W254" s="41"/>
      <c r="X254" s="44"/>
      <c r="Y254" s="44"/>
      <c r="Z254" s="44"/>
      <c r="AA254" s="44"/>
      <c r="AB254" s="44"/>
      <c r="AC254" s="44"/>
      <c r="AD254" s="44"/>
      <c r="AE254" s="41"/>
      <c r="AF254" s="41"/>
      <c r="AG254" s="44"/>
      <c r="AH254" s="71"/>
      <c r="AI254" s="26"/>
      <c r="AJ254" s="26"/>
    </row>
    <row r="255" spans="1:36">
      <c r="A255" s="26"/>
      <c r="B255" s="39"/>
      <c r="C255" s="39"/>
      <c r="D255" s="39"/>
      <c r="E255" s="26"/>
      <c r="F255" s="40"/>
      <c r="G255" s="26"/>
      <c r="H255" s="26"/>
      <c r="I255" s="26"/>
      <c r="J255" s="15"/>
      <c r="K255" s="44"/>
      <c r="L255" s="41"/>
      <c r="M255" s="42"/>
      <c r="N255" s="65"/>
      <c r="O255" s="41"/>
      <c r="P255" s="41"/>
      <c r="Q255" s="44"/>
      <c r="R255" s="56"/>
      <c r="S255" s="52"/>
      <c r="T255" s="52"/>
      <c r="U255" s="52"/>
      <c r="V255" s="52"/>
      <c r="W255" s="52"/>
      <c r="X255" s="44"/>
      <c r="Y255" s="44"/>
      <c r="Z255" s="44"/>
      <c r="AA255" s="44"/>
      <c r="AB255" s="44"/>
      <c r="AC255" s="44"/>
      <c r="AD255" s="44"/>
      <c r="AE255" s="41"/>
      <c r="AF255" s="52"/>
      <c r="AG255" s="44"/>
      <c r="AH255" s="71"/>
      <c r="AI255" s="26"/>
      <c r="AJ255" s="26"/>
    </row>
    <row r="256" spans="1:36">
      <c r="A256" s="26"/>
      <c r="B256" s="39"/>
      <c r="C256" s="39"/>
      <c r="D256" s="39"/>
      <c r="E256" s="26"/>
      <c r="F256" s="40"/>
      <c r="G256" s="26"/>
      <c r="H256" s="26"/>
      <c r="I256" s="26"/>
      <c r="J256" s="15"/>
      <c r="K256" s="44"/>
      <c r="L256" s="41"/>
      <c r="M256" s="42"/>
      <c r="N256" s="65"/>
      <c r="O256" s="41"/>
      <c r="P256" s="41"/>
      <c r="Q256" s="44"/>
      <c r="R256" s="56"/>
      <c r="S256" s="52"/>
      <c r="T256" s="52"/>
      <c r="U256" s="52"/>
      <c r="V256" s="52"/>
      <c r="W256" s="52"/>
      <c r="X256" s="44"/>
      <c r="Y256" s="44"/>
      <c r="Z256" s="44"/>
      <c r="AA256" s="44"/>
      <c r="AB256" s="44"/>
      <c r="AC256" s="44"/>
      <c r="AD256" s="44"/>
      <c r="AE256" s="41"/>
      <c r="AF256" s="52"/>
      <c r="AG256" s="44"/>
      <c r="AH256" s="71"/>
      <c r="AI256" s="26"/>
      <c r="AJ256" s="26"/>
    </row>
    <row r="257" spans="1:36" s="26" customFormat="1">
      <c r="A257" s="26" t="s">
        <v>125</v>
      </c>
      <c r="B257" s="39" t="s">
        <v>0</v>
      </c>
      <c r="C257" s="39"/>
      <c r="D257" s="39" t="s">
        <v>1</v>
      </c>
      <c r="E257" s="26">
        <v>0</v>
      </c>
      <c r="F257" s="40">
        <v>2</v>
      </c>
      <c r="G257" s="26">
        <v>41.670586</v>
      </c>
      <c r="H257" s="70">
        <v>-120.20582</v>
      </c>
      <c r="I257" s="26" t="s">
        <v>125</v>
      </c>
      <c r="J257" s="15">
        <v>-8.8132731361230711E-3</v>
      </c>
      <c r="K257" s="41">
        <v>80.06</v>
      </c>
      <c r="L257" s="41">
        <v>26.7</v>
      </c>
      <c r="M257" s="26">
        <v>2003</v>
      </c>
      <c r="N257" s="81">
        <v>8.3699999999999992</v>
      </c>
      <c r="O257" s="52"/>
      <c r="P257" s="56">
        <v>850</v>
      </c>
      <c r="Q257" s="56"/>
      <c r="R257" s="44" t="s">
        <v>45</v>
      </c>
      <c r="S257" s="57"/>
      <c r="T257" s="56">
        <v>310</v>
      </c>
      <c r="U257" s="54">
        <v>14.3</v>
      </c>
      <c r="V257" s="56">
        <v>28.1</v>
      </c>
      <c r="W257" s="56">
        <v>4.2699999999999996</v>
      </c>
      <c r="X257" s="56">
        <v>6</v>
      </c>
      <c r="Y257" s="56"/>
      <c r="Z257" s="56">
        <v>2.7E-4</v>
      </c>
      <c r="AA257" s="44"/>
      <c r="AB257" s="56">
        <v>278</v>
      </c>
      <c r="AC257" s="56"/>
      <c r="AD257" s="56">
        <v>253</v>
      </c>
      <c r="AE257" s="56">
        <v>203</v>
      </c>
      <c r="AF257" s="56">
        <v>6.3</v>
      </c>
      <c r="AG257" s="56"/>
      <c r="AH257" s="71"/>
      <c r="AI257" s="82"/>
      <c r="AJ257" s="26" t="s">
        <v>484</v>
      </c>
    </row>
    <row r="258" spans="1:36" s="26" customFormat="1">
      <c r="A258" s="26" t="s">
        <v>122</v>
      </c>
      <c r="B258" s="39" t="s">
        <v>0</v>
      </c>
      <c r="C258" s="39"/>
      <c r="D258" s="39" t="s">
        <v>1</v>
      </c>
      <c r="E258" s="26">
        <v>0</v>
      </c>
      <c r="F258" s="40">
        <v>2</v>
      </c>
      <c r="G258" s="26">
        <v>41.668461999999998</v>
      </c>
      <c r="H258" s="26">
        <v>-120.207286</v>
      </c>
      <c r="I258" s="26" t="s">
        <v>122</v>
      </c>
      <c r="J258" s="15">
        <v>-1.3587713820951119E-2</v>
      </c>
      <c r="K258" s="41">
        <v>134.60000000000002</v>
      </c>
      <c r="L258" s="41">
        <v>57</v>
      </c>
      <c r="M258" s="26">
        <v>2003</v>
      </c>
      <c r="N258" s="81">
        <v>7.82</v>
      </c>
      <c r="O258" s="52"/>
      <c r="P258" s="56">
        <v>925</v>
      </c>
      <c r="Q258" s="56"/>
      <c r="R258" s="44" t="s">
        <v>45</v>
      </c>
      <c r="S258" s="57"/>
      <c r="T258" s="56">
        <v>334</v>
      </c>
      <c r="U258" s="54">
        <v>19.5</v>
      </c>
      <c r="V258" s="56">
        <v>20.7</v>
      </c>
      <c r="W258" s="56">
        <v>0.44</v>
      </c>
      <c r="X258" s="56">
        <v>6.1</v>
      </c>
      <c r="Y258" s="56"/>
      <c r="Z258" s="56">
        <v>3.4000000000000002E-4</v>
      </c>
      <c r="AA258" s="44"/>
      <c r="AB258" s="56">
        <v>221</v>
      </c>
      <c r="AC258" s="56"/>
      <c r="AD258" s="56">
        <v>319</v>
      </c>
      <c r="AE258" s="56">
        <v>210</v>
      </c>
      <c r="AF258" s="56">
        <v>6.7</v>
      </c>
      <c r="AG258" s="56"/>
      <c r="AH258" s="71"/>
      <c r="AI258" s="82"/>
      <c r="AJ258" s="26" t="s">
        <v>484</v>
      </c>
    </row>
    <row r="259" spans="1:36" s="26" customFormat="1">
      <c r="A259" s="26" t="s">
        <v>126</v>
      </c>
      <c r="B259" s="39" t="s">
        <v>0</v>
      </c>
      <c r="C259" s="39"/>
      <c r="D259" s="39" t="s">
        <v>1</v>
      </c>
      <c r="E259" s="26">
        <v>0</v>
      </c>
      <c r="F259" s="40">
        <v>2</v>
      </c>
      <c r="G259" s="26">
        <v>41.684393999999998</v>
      </c>
      <c r="H259" s="26">
        <v>-120.211641</v>
      </c>
      <c r="I259" s="26" t="s">
        <v>126</v>
      </c>
      <c r="J259" s="15">
        <v>-1.4285220076722137E-2</v>
      </c>
      <c r="K259" s="41">
        <v>159.97999999999999</v>
      </c>
      <c r="L259" s="41">
        <v>71.099999999999994</v>
      </c>
      <c r="M259" s="26">
        <v>2003</v>
      </c>
      <c r="N259" s="81">
        <v>7.93</v>
      </c>
      <c r="O259" s="52"/>
      <c r="P259" s="56">
        <v>752</v>
      </c>
      <c r="Q259" s="56"/>
      <c r="R259" s="44" t="s">
        <v>45</v>
      </c>
      <c r="S259" s="56">
        <v>175</v>
      </c>
      <c r="T259" s="56">
        <v>344</v>
      </c>
      <c r="U259" s="54">
        <v>11.8</v>
      </c>
      <c r="V259" s="56">
        <v>7.27</v>
      </c>
      <c r="W259" s="56">
        <v>0.1</v>
      </c>
      <c r="X259" s="56">
        <v>6.2</v>
      </c>
      <c r="Y259" s="56"/>
      <c r="Z259" s="56">
        <v>3.6999999999999999E-4</v>
      </c>
      <c r="AA259" s="44"/>
      <c r="AB259" s="56">
        <v>145</v>
      </c>
      <c r="AC259" s="56"/>
      <c r="AD259" s="56">
        <v>345</v>
      </c>
      <c r="AE259" s="56">
        <v>219</v>
      </c>
      <c r="AF259" s="56">
        <v>6.7</v>
      </c>
      <c r="AG259" s="56"/>
      <c r="AH259" s="71"/>
      <c r="AI259" s="82"/>
      <c r="AJ259" s="26" t="s">
        <v>484</v>
      </c>
    </row>
    <row r="260" spans="1:36" s="26" customFormat="1">
      <c r="B260" s="39"/>
      <c r="C260" s="39"/>
      <c r="D260" s="39"/>
      <c r="F260" s="40"/>
      <c r="J260" s="15"/>
      <c r="K260" s="44"/>
      <c r="L260" s="41"/>
      <c r="M260" s="42"/>
      <c r="N260" s="65"/>
      <c r="O260" s="41"/>
      <c r="P260" s="41"/>
      <c r="Q260" s="44"/>
      <c r="R260" s="56"/>
      <c r="S260" s="52"/>
      <c r="T260" s="52"/>
      <c r="U260" s="52"/>
      <c r="V260" s="52"/>
      <c r="W260" s="52"/>
      <c r="X260" s="44"/>
      <c r="Y260" s="44"/>
      <c r="Z260" s="44"/>
      <c r="AA260" s="44"/>
      <c r="AB260" s="44"/>
      <c r="AC260" s="44"/>
      <c r="AD260" s="44"/>
      <c r="AE260" s="41"/>
      <c r="AF260" s="52"/>
      <c r="AG260" s="44"/>
      <c r="AH260" s="71"/>
    </row>
    <row r="261" spans="1:36" s="26" customFormat="1">
      <c r="A261" s="26" t="s">
        <v>128</v>
      </c>
      <c r="B261" s="39" t="s">
        <v>0</v>
      </c>
      <c r="C261" s="39"/>
      <c r="D261" s="39" t="s">
        <v>1</v>
      </c>
      <c r="F261" s="40">
        <v>2</v>
      </c>
      <c r="G261" s="26">
        <v>41.685411000000002</v>
      </c>
      <c r="H261" s="26">
        <v>-120.215575</v>
      </c>
      <c r="I261" s="26" t="s">
        <v>128</v>
      </c>
      <c r="J261" s="15">
        <v>-2.4782418984740335E-2</v>
      </c>
      <c r="K261" s="41">
        <v>185</v>
      </c>
      <c r="L261" s="41">
        <v>85</v>
      </c>
      <c r="M261" s="26">
        <v>2003</v>
      </c>
      <c r="N261" s="81">
        <v>8.09</v>
      </c>
      <c r="O261" s="52"/>
      <c r="P261" s="56">
        <v>858</v>
      </c>
      <c r="Q261" s="56"/>
      <c r="R261" s="44" t="s">
        <v>45</v>
      </c>
      <c r="S261" s="56">
        <v>173.5</v>
      </c>
      <c r="T261" s="56">
        <v>308</v>
      </c>
      <c r="U261" s="54">
        <v>22.2</v>
      </c>
      <c r="V261" s="56">
        <v>15.4</v>
      </c>
      <c r="W261" s="56">
        <v>0.66</v>
      </c>
      <c r="X261" s="56">
        <v>5.9</v>
      </c>
      <c r="Y261" s="56"/>
      <c r="Z261" s="56">
        <v>3.4000000000000002E-4</v>
      </c>
      <c r="AA261" s="44"/>
      <c r="AB261" s="56">
        <v>207</v>
      </c>
      <c r="AC261" s="56"/>
      <c r="AD261" s="56">
        <v>310</v>
      </c>
      <c r="AE261" s="56">
        <v>191</v>
      </c>
      <c r="AF261" s="56">
        <v>5.8</v>
      </c>
      <c r="AG261" s="56"/>
      <c r="AH261" s="71"/>
      <c r="AI261" s="82"/>
      <c r="AJ261" s="26" t="s">
        <v>484</v>
      </c>
    </row>
    <row r="262" spans="1:36" s="26" customFormat="1">
      <c r="A262" s="51" t="s">
        <v>119</v>
      </c>
      <c r="B262" s="39" t="s">
        <v>0</v>
      </c>
      <c r="C262" s="39"/>
      <c r="D262" s="39" t="s">
        <v>1</v>
      </c>
      <c r="E262" s="26">
        <v>0</v>
      </c>
      <c r="F262" s="40">
        <v>2</v>
      </c>
      <c r="G262" s="70">
        <v>41.667999999999999</v>
      </c>
      <c r="H262" s="26">
        <v>-120.20916699999999</v>
      </c>
      <c r="I262" s="51" t="s">
        <v>119</v>
      </c>
      <c r="J262" s="15">
        <v>1.1815695465603389E-2</v>
      </c>
      <c r="K262" s="41">
        <v>186.8</v>
      </c>
      <c r="L262" s="41">
        <v>86</v>
      </c>
      <c r="M262" s="58">
        <v>1974</v>
      </c>
      <c r="N262" s="52"/>
      <c r="O262" s="52"/>
      <c r="P262" s="53"/>
      <c r="Q262" s="53"/>
      <c r="R262" s="53" t="s">
        <v>51</v>
      </c>
      <c r="S262" s="26">
        <v>182</v>
      </c>
      <c r="T262" s="26">
        <v>343</v>
      </c>
      <c r="U262" s="54">
        <v>16.3</v>
      </c>
      <c r="V262" s="26">
        <v>11</v>
      </c>
      <c r="W262" s="26">
        <v>0.05</v>
      </c>
      <c r="X262" s="54">
        <v>6.4</v>
      </c>
      <c r="Y262" s="54"/>
      <c r="Z262" s="26">
        <v>0.23</v>
      </c>
      <c r="AA262" s="44"/>
      <c r="AB262" s="56">
        <v>124</v>
      </c>
      <c r="AD262" s="26">
        <v>330</v>
      </c>
      <c r="AE262" s="26">
        <v>223</v>
      </c>
      <c r="AF262" s="54">
        <v>6.8</v>
      </c>
      <c r="AG262" s="54"/>
      <c r="AH262" s="71"/>
      <c r="AI262" s="79"/>
      <c r="AJ262" s="26" t="s">
        <v>57</v>
      </c>
    </row>
    <row r="263" spans="1:36" s="26" customFormat="1">
      <c r="A263" s="26" t="s">
        <v>124</v>
      </c>
      <c r="B263" s="39" t="s">
        <v>0</v>
      </c>
      <c r="C263" s="39"/>
      <c r="D263" s="39" t="s">
        <v>1</v>
      </c>
      <c r="E263" s="26">
        <v>0</v>
      </c>
      <c r="F263" s="40">
        <v>2</v>
      </c>
      <c r="G263" s="26">
        <v>41.666615999999998</v>
      </c>
      <c r="H263" s="26">
        <v>-120.210277</v>
      </c>
      <c r="I263" s="26" t="s">
        <v>124</v>
      </c>
      <c r="J263" s="15">
        <v>-5.0204707773744417E-3</v>
      </c>
      <c r="K263" s="41">
        <v>196.16</v>
      </c>
      <c r="L263" s="41">
        <v>91.2</v>
      </c>
      <c r="M263" s="26">
        <v>2003</v>
      </c>
      <c r="N263" s="81">
        <v>7.42</v>
      </c>
      <c r="O263" s="52"/>
      <c r="P263" s="56">
        <v>623</v>
      </c>
      <c r="Q263" s="56"/>
      <c r="R263" s="44" t="s">
        <v>45</v>
      </c>
      <c r="S263" s="56">
        <v>175.5</v>
      </c>
      <c r="T263" s="56">
        <v>255</v>
      </c>
      <c r="U263" s="54">
        <v>15.9</v>
      </c>
      <c r="V263" s="56">
        <v>25.9</v>
      </c>
      <c r="W263" s="56">
        <v>0.77</v>
      </c>
      <c r="X263" s="56">
        <v>4.7</v>
      </c>
      <c r="Y263" s="56"/>
      <c r="Z263" s="56">
        <v>2.8000000000000003E-4</v>
      </c>
      <c r="AA263" s="44"/>
      <c r="AB263" s="56">
        <v>222</v>
      </c>
      <c r="AC263" s="56"/>
      <c r="AD263" s="56">
        <v>237</v>
      </c>
      <c r="AE263" s="56">
        <v>148</v>
      </c>
      <c r="AF263" s="56">
        <v>4.5</v>
      </c>
      <c r="AG263" s="56"/>
      <c r="AH263" s="71"/>
      <c r="AI263" s="82"/>
      <c r="AJ263" s="26" t="s">
        <v>484</v>
      </c>
    </row>
    <row r="264" spans="1:36" s="26" customFormat="1">
      <c r="A264" s="26" t="s">
        <v>127</v>
      </c>
      <c r="B264" s="39" t="s">
        <v>0</v>
      </c>
      <c r="C264" s="39"/>
      <c r="D264" s="39" t="s">
        <v>1</v>
      </c>
      <c r="E264" s="26">
        <v>0</v>
      </c>
      <c r="F264" s="40">
        <v>2</v>
      </c>
      <c r="G264" s="26">
        <v>41.686712999999997</v>
      </c>
      <c r="H264" s="26">
        <v>-120.211405</v>
      </c>
      <c r="I264" s="26" t="s">
        <v>127</v>
      </c>
      <c r="J264" s="15">
        <v>-1.3479113558170809E-2</v>
      </c>
      <c r="K264" s="41">
        <v>204.98</v>
      </c>
      <c r="L264" s="41">
        <v>96.1</v>
      </c>
      <c r="M264" s="26">
        <v>2003</v>
      </c>
      <c r="N264" s="81">
        <v>7.49</v>
      </c>
      <c r="O264" s="132">
        <f>10^-N264</f>
        <v>3.2359365692962729E-8</v>
      </c>
      <c r="P264" s="56">
        <v>890</v>
      </c>
      <c r="Q264" s="56"/>
      <c r="R264" s="44" t="s">
        <v>45</v>
      </c>
      <c r="S264" s="56">
        <v>164</v>
      </c>
      <c r="T264" s="56">
        <v>313</v>
      </c>
      <c r="U264" s="54">
        <v>17.899999999999999</v>
      </c>
      <c r="V264" s="56">
        <v>17</v>
      </c>
      <c r="W264" s="56">
        <v>0.51</v>
      </c>
      <c r="X264" s="56">
        <v>4.8</v>
      </c>
      <c r="Y264" s="56"/>
      <c r="Z264" s="56">
        <v>3.4000000000000002E-4</v>
      </c>
      <c r="AA264" s="44"/>
      <c r="AB264" s="56">
        <v>156</v>
      </c>
      <c r="AC264" s="56"/>
      <c r="AD264" s="56">
        <v>320</v>
      </c>
      <c r="AE264" s="56">
        <v>206</v>
      </c>
      <c r="AF264" s="56">
        <v>6.5</v>
      </c>
      <c r="AG264" s="56"/>
      <c r="AH264" s="71"/>
      <c r="AI264" s="82"/>
      <c r="AJ264" s="26" t="s">
        <v>484</v>
      </c>
    </row>
    <row r="265" spans="1:36" s="26" customFormat="1">
      <c r="B265" s="39"/>
      <c r="C265" s="39"/>
      <c r="D265" s="39"/>
      <c r="F265" s="40"/>
      <c r="J265" s="15"/>
      <c r="K265" s="41"/>
      <c r="L265" s="41"/>
      <c r="M265" s="42"/>
      <c r="N265" s="65"/>
      <c r="O265" s="41"/>
      <c r="P265" s="41"/>
      <c r="Q265" s="44"/>
      <c r="R265" s="56"/>
      <c r="S265" s="52"/>
      <c r="T265" s="52"/>
      <c r="U265" s="52"/>
      <c r="V265" s="52"/>
      <c r="W265" s="52"/>
      <c r="X265" s="44"/>
      <c r="Y265" s="44"/>
      <c r="Z265" s="44"/>
      <c r="AA265" s="44"/>
      <c r="AB265" s="44"/>
      <c r="AC265" s="44"/>
      <c r="AD265" s="44"/>
      <c r="AE265" s="41"/>
      <c r="AF265" s="52"/>
      <c r="AG265" s="44"/>
      <c r="AH265" s="71"/>
    </row>
    <row r="266" spans="1:36">
      <c r="A266" s="26"/>
      <c r="B266" s="39"/>
      <c r="C266" s="39"/>
      <c r="D266" s="39"/>
      <c r="E266" s="26"/>
      <c r="F266" s="40"/>
      <c r="G266" s="26"/>
      <c r="H266" s="26"/>
      <c r="I266" s="26"/>
      <c r="J266" s="15"/>
      <c r="K266" s="44"/>
      <c r="L266" s="41"/>
      <c r="M266" s="42"/>
      <c r="N266" s="65"/>
      <c r="O266" s="41"/>
      <c r="P266" s="41"/>
      <c r="Q266" s="44"/>
      <c r="R266" s="56"/>
      <c r="S266" s="52"/>
      <c r="T266" s="52"/>
      <c r="U266" s="52"/>
      <c r="V266" s="52"/>
      <c r="W266" s="52"/>
      <c r="X266" s="44"/>
      <c r="Y266" s="44"/>
      <c r="Z266" s="44"/>
      <c r="AA266" s="44"/>
      <c r="AB266" s="44"/>
      <c r="AC266" s="44"/>
      <c r="AD266" s="44"/>
      <c r="AE266" s="41"/>
      <c r="AF266" s="52"/>
      <c r="AG266" s="44"/>
      <c r="AH266" s="71"/>
      <c r="AI266" s="26"/>
      <c r="AJ266" s="26"/>
    </row>
    <row r="267" spans="1:36">
      <c r="A267" s="26"/>
      <c r="B267" s="39"/>
      <c r="C267" s="39"/>
      <c r="D267" s="39"/>
      <c r="E267" s="26"/>
      <c r="F267" s="40"/>
      <c r="G267" s="26"/>
      <c r="H267" s="26"/>
      <c r="I267" s="26"/>
      <c r="J267" s="15"/>
      <c r="K267" s="44"/>
      <c r="L267" s="41"/>
      <c r="M267" s="42"/>
      <c r="N267" s="65"/>
      <c r="O267" s="41"/>
      <c r="P267" s="41"/>
      <c r="Q267" s="44"/>
      <c r="R267" s="56"/>
      <c r="S267" s="52"/>
      <c r="T267" s="52"/>
      <c r="U267" s="52"/>
      <c r="V267" s="52"/>
      <c r="W267" s="52"/>
      <c r="X267" s="44"/>
      <c r="Y267" s="44"/>
      <c r="Z267" s="44"/>
      <c r="AA267" s="44"/>
      <c r="AB267" s="44"/>
      <c r="AC267" s="44"/>
      <c r="AD267" s="44"/>
      <c r="AE267" s="41"/>
      <c r="AF267" s="52"/>
      <c r="AG267" s="44"/>
      <c r="AH267" s="71"/>
      <c r="AI267" s="26"/>
      <c r="AJ267" s="26"/>
    </row>
    <row r="268" spans="1:36">
      <c r="A268" s="26"/>
      <c r="B268" s="39"/>
      <c r="C268" s="39"/>
      <c r="D268" s="39"/>
      <c r="E268" s="26"/>
      <c r="F268" s="40"/>
      <c r="G268" s="26"/>
      <c r="H268" s="26"/>
      <c r="I268" s="26"/>
      <c r="J268" s="15"/>
      <c r="K268" s="44"/>
      <c r="L268" s="41"/>
      <c r="M268" s="42"/>
      <c r="N268" s="65"/>
      <c r="O268" s="41"/>
      <c r="P268" s="41"/>
      <c r="Q268" s="44"/>
      <c r="R268" s="56"/>
      <c r="S268" s="52"/>
      <c r="T268" s="52"/>
      <c r="U268" s="52"/>
      <c r="V268" s="52"/>
      <c r="W268" s="52"/>
      <c r="X268" s="44"/>
      <c r="Y268" s="44"/>
      <c r="Z268" s="44"/>
      <c r="AA268" s="44"/>
      <c r="AB268" s="44"/>
      <c r="AC268" s="44"/>
      <c r="AD268" s="44"/>
      <c r="AE268" s="41"/>
      <c r="AF268" s="52"/>
      <c r="AG268" s="44"/>
      <c r="AH268" s="71"/>
      <c r="AI268" s="26"/>
      <c r="AJ268" s="26"/>
    </row>
    <row r="269" spans="1:36" s="26" customFormat="1">
      <c r="B269" s="39"/>
      <c r="C269" s="39"/>
      <c r="D269" s="39"/>
      <c r="F269" s="40"/>
      <c r="H269" s="70"/>
      <c r="J269" s="15"/>
      <c r="K269" s="44"/>
      <c r="L269" s="41"/>
      <c r="M269" s="42"/>
      <c r="N269" s="65"/>
      <c r="O269" s="41"/>
      <c r="P269" s="41"/>
      <c r="Q269" s="44"/>
      <c r="R269" s="56"/>
      <c r="S269" s="52"/>
      <c r="T269" s="52"/>
      <c r="U269" s="52"/>
      <c r="V269" s="52"/>
      <c r="W269" s="52"/>
      <c r="X269" s="52"/>
      <c r="Y269" s="44"/>
      <c r="Z269" s="44"/>
      <c r="AA269" s="44"/>
      <c r="AB269" s="44"/>
      <c r="AC269" s="44"/>
      <c r="AD269" s="44"/>
      <c r="AE269" s="41"/>
      <c r="AF269" s="52"/>
      <c r="AG269" s="44"/>
      <c r="AH269" s="71"/>
    </row>
    <row r="270" spans="1:36">
      <c r="A270" s="26"/>
      <c r="B270" s="39"/>
      <c r="C270" s="39"/>
      <c r="D270" s="39"/>
      <c r="E270" s="26"/>
      <c r="F270" s="40"/>
      <c r="G270" s="26"/>
      <c r="H270" s="26"/>
      <c r="I270" s="26"/>
      <c r="J270" s="15"/>
      <c r="K270" s="44"/>
      <c r="L270" s="41"/>
      <c r="M270" s="42"/>
      <c r="N270" s="65"/>
      <c r="O270" s="41"/>
      <c r="P270" s="41"/>
      <c r="Q270" s="44"/>
      <c r="R270" s="56"/>
      <c r="S270" s="52"/>
      <c r="T270" s="52"/>
      <c r="U270" s="52"/>
      <c r="V270" s="52"/>
      <c r="W270" s="52"/>
      <c r="X270" s="44"/>
      <c r="Y270" s="44"/>
      <c r="Z270" s="44"/>
      <c r="AA270" s="44"/>
      <c r="AB270" s="44"/>
      <c r="AC270" s="44"/>
      <c r="AD270" s="44"/>
      <c r="AE270" s="41"/>
      <c r="AF270" s="52"/>
      <c r="AG270" s="44"/>
      <c r="AH270" s="71"/>
      <c r="AI270" s="26"/>
      <c r="AJ270" s="26"/>
    </row>
    <row r="271" spans="1:36">
      <c r="A271" s="26" t="s">
        <v>40</v>
      </c>
      <c r="B271" s="39" t="s">
        <v>0</v>
      </c>
      <c r="C271" s="39"/>
      <c r="D271" s="26" t="s">
        <v>59</v>
      </c>
      <c r="E271" s="26"/>
      <c r="F271" s="40"/>
      <c r="G271" s="26">
        <v>41.671666999999999</v>
      </c>
      <c r="H271" s="26">
        <v>-120.215833</v>
      </c>
      <c r="I271" s="51" t="s">
        <v>113</v>
      </c>
      <c r="J271" s="15">
        <v>0.96662675617326332</v>
      </c>
      <c r="K271" s="41">
        <v>114.98</v>
      </c>
      <c r="L271" s="41">
        <v>46.1</v>
      </c>
      <c r="M271" s="42">
        <v>22183</v>
      </c>
      <c r="N271" s="52">
        <v>7</v>
      </c>
      <c r="O271" s="52"/>
      <c r="P271" s="53"/>
      <c r="Q271" s="53">
        <v>1180</v>
      </c>
      <c r="R271" s="53" t="s">
        <v>51</v>
      </c>
      <c r="S271" s="53"/>
      <c r="T271" s="53">
        <v>210</v>
      </c>
      <c r="U271" s="54">
        <v>26</v>
      </c>
      <c r="V271" s="53"/>
      <c r="W271" s="53"/>
      <c r="X271" s="54">
        <v>0.4</v>
      </c>
      <c r="Y271" s="54"/>
      <c r="Z271" s="55">
        <v>0.05</v>
      </c>
      <c r="AA271" s="44"/>
      <c r="AB271" s="53"/>
      <c r="AC271" s="53"/>
      <c r="AD271" s="53"/>
      <c r="AE271" s="54">
        <v>5.9</v>
      </c>
      <c r="AF271" s="54"/>
      <c r="AG271" s="54"/>
      <c r="AH271" s="71"/>
      <c r="AI271" s="51"/>
      <c r="AJ271" s="26" t="s">
        <v>102</v>
      </c>
    </row>
    <row r="272" spans="1:36">
      <c r="A272" s="26"/>
      <c r="B272" s="39"/>
      <c r="C272" s="39"/>
      <c r="D272" s="39"/>
      <c r="E272" s="26"/>
      <c r="F272" s="40"/>
      <c r="G272" s="26"/>
      <c r="H272" s="26"/>
      <c r="I272" s="26"/>
      <c r="J272" s="15"/>
      <c r="K272" s="44"/>
      <c r="L272" s="41"/>
      <c r="M272" s="42"/>
      <c r="N272" s="65"/>
      <c r="O272" s="41"/>
      <c r="P272" s="41"/>
      <c r="Q272" s="44"/>
      <c r="R272" s="56"/>
      <c r="S272" s="52"/>
      <c r="T272" s="52"/>
      <c r="U272" s="52"/>
      <c r="V272" s="52"/>
      <c r="W272" s="52"/>
      <c r="X272" s="44"/>
      <c r="Y272" s="44"/>
      <c r="Z272" s="44"/>
      <c r="AA272" s="44"/>
      <c r="AB272" s="44"/>
      <c r="AC272" s="44"/>
      <c r="AD272" s="44"/>
      <c r="AE272" s="41"/>
      <c r="AF272" s="52"/>
      <c r="AG272" s="44"/>
      <c r="AH272" s="71"/>
      <c r="AI272" s="26"/>
      <c r="AJ272" s="26"/>
    </row>
    <row r="273" spans="1:36">
      <c r="A273" s="26"/>
      <c r="B273" s="39"/>
      <c r="C273" s="39"/>
      <c r="D273" s="39"/>
      <c r="E273" s="26"/>
      <c r="F273" s="40"/>
      <c r="G273" s="26"/>
      <c r="H273" s="26"/>
      <c r="I273" s="26"/>
      <c r="J273" s="15"/>
      <c r="K273" s="44"/>
      <c r="L273" s="41"/>
      <c r="M273" s="42"/>
      <c r="N273" s="65"/>
      <c r="O273" s="41"/>
      <c r="P273" s="41"/>
      <c r="Q273" s="44"/>
      <c r="R273" s="56"/>
      <c r="S273" s="52"/>
      <c r="T273" s="52"/>
      <c r="U273" s="52"/>
      <c r="V273" s="52"/>
      <c r="W273" s="52"/>
      <c r="X273" s="44"/>
      <c r="Y273" s="44"/>
      <c r="Z273" s="44"/>
      <c r="AA273" s="44"/>
      <c r="AB273" s="44"/>
      <c r="AC273" s="44"/>
      <c r="AD273" s="44"/>
      <c r="AE273" s="41"/>
      <c r="AF273" s="52"/>
      <c r="AG273" s="52"/>
      <c r="AH273" s="71"/>
      <c r="AI273" s="26"/>
      <c r="AJ273" s="26"/>
    </row>
    <row r="274" spans="1:36">
      <c r="A274" s="26"/>
      <c r="B274" s="39"/>
      <c r="C274" s="39"/>
      <c r="D274" s="39"/>
      <c r="E274" s="26"/>
      <c r="F274" s="40"/>
      <c r="G274" s="70"/>
      <c r="H274" s="70"/>
      <c r="I274" s="26"/>
      <c r="J274" s="15"/>
      <c r="K274" s="44"/>
      <c r="L274" s="41"/>
      <c r="M274" s="42"/>
      <c r="N274" s="65"/>
      <c r="O274" s="41"/>
      <c r="P274" s="41"/>
      <c r="Q274" s="44"/>
      <c r="R274" s="56"/>
      <c r="S274" s="52"/>
      <c r="T274" s="52"/>
      <c r="U274" s="52"/>
      <c r="V274" s="52"/>
      <c r="W274" s="41"/>
      <c r="X274" s="44"/>
      <c r="Y274" s="44"/>
      <c r="Z274" s="44"/>
      <c r="AA274" s="44"/>
      <c r="AB274" s="44"/>
      <c r="AC274" s="44"/>
      <c r="AD274" s="44"/>
      <c r="AE274" s="41"/>
      <c r="AF274" s="52"/>
      <c r="AG274" s="44"/>
      <c r="AH274" s="71"/>
      <c r="AI274" s="26"/>
      <c r="AJ274" s="26"/>
    </row>
    <row r="275" spans="1:36">
      <c r="A275" s="26" t="s">
        <v>2</v>
      </c>
      <c r="B275" s="39" t="s">
        <v>0</v>
      </c>
      <c r="C275" s="39"/>
      <c r="D275" s="39" t="s">
        <v>3</v>
      </c>
      <c r="E275" s="26">
        <v>4500</v>
      </c>
      <c r="F275" s="40"/>
      <c r="G275" s="26">
        <v>41.671832999999999</v>
      </c>
      <c r="H275" s="26">
        <v>-120.219167</v>
      </c>
      <c r="I275" s="26" t="s">
        <v>132</v>
      </c>
      <c r="J275" s="15">
        <v>3.7270371920151819E-3</v>
      </c>
      <c r="K275" s="41">
        <v>199.4</v>
      </c>
      <c r="L275" s="41">
        <v>93</v>
      </c>
      <c r="M275" s="26">
        <v>2003</v>
      </c>
      <c r="N275" s="81">
        <v>8.57</v>
      </c>
      <c r="O275" s="52"/>
      <c r="P275" s="56">
        <v>866</v>
      </c>
      <c r="Q275" s="56"/>
      <c r="R275" s="44" t="s">
        <v>45</v>
      </c>
      <c r="S275" s="56">
        <v>325</v>
      </c>
      <c r="T275" s="56">
        <v>376</v>
      </c>
      <c r="U275" s="54">
        <v>31.4</v>
      </c>
      <c r="V275" s="56">
        <v>6.67</v>
      </c>
      <c r="W275" s="57"/>
      <c r="X275" s="56">
        <v>6.7</v>
      </c>
      <c r="Y275" s="56"/>
      <c r="Z275" s="56">
        <v>4.4000000000000002E-4</v>
      </c>
      <c r="AA275" s="44"/>
      <c r="AB275" s="56">
        <v>201</v>
      </c>
      <c r="AC275" s="56"/>
      <c r="AD275" s="56">
        <v>339</v>
      </c>
      <c r="AE275" s="56">
        <v>233</v>
      </c>
      <c r="AF275" s="56">
        <v>8.3000000000000007</v>
      </c>
      <c r="AG275" s="56"/>
      <c r="AH275" s="71"/>
      <c r="AI275" s="82"/>
      <c r="AJ275" s="26" t="s">
        <v>484</v>
      </c>
    </row>
    <row r="276" spans="1:36">
      <c r="A276" s="26" t="s">
        <v>2</v>
      </c>
      <c r="B276" s="39" t="s">
        <v>0</v>
      </c>
      <c r="C276" s="39"/>
      <c r="D276" s="39" t="s">
        <v>3</v>
      </c>
      <c r="E276" s="26">
        <v>4500</v>
      </c>
      <c r="F276" s="40"/>
      <c r="G276" s="26">
        <v>41.671832999999999</v>
      </c>
      <c r="H276" s="26">
        <v>-120.219167</v>
      </c>
      <c r="I276" s="26" t="s">
        <v>132</v>
      </c>
      <c r="J276" s="15">
        <v>3.7270371920151819E-3</v>
      </c>
      <c r="K276" s="41">
        <v>199.4</v>
      </c>
      <c r="L276" s="41">
        <v>93</v>
      </c>
      <c r="M276" s="26">
        <v>2003</v>
      </c>
      <c r="N276" s="81">
        <v>8.57</v>
      </c>
      <c r="O276" s="52"/>
      <c r="P276" s="56">
        <v>866</v>
      </c>
      <c r="Q276" s="56"/>
      <c r="R276" s="44" t="s">
        <v>45</v>
      </c>
      <c r="S276" s="56">
        <v>325</v>
      </c>
      <c r="T276" s="56">
        <v>376</v>
      </c>
      <c r="U276" s="54">
        <v>31.4</v>
      </c>
      <c r="V276" s="56">
        <v>6.67</v>
      </c>
      <c r="W276" s="57"/>
      <c r="X276" s="56">
        <v>6.7</v>
      </c>
      <c r="Y276" s="56"/>
      <c r="Z276" s="56">
        <v>4.4000000000000002E-4</v>
      </c>
      <c r="AA276" s="44"/>
      <c r="AB276" s="56">
        <v>201</v>
      </c>
      <c r="AC276" s="56"/>
      <c r="AD276" s="56">
        <v>339</v>
      </c>
      <c r="AE276" s="56">
        <v>233</v>
      </c>
      <c r="AF276" s="56">
        <v>8.3000000000000007</v>
      </c>
      <c r="AG276" s="56"/>
      <c r="AH276" s="71"/>
      <c r="AI276" s="82"/>
      <c r="AJ276" s="26" t="s">
        <v>484</v>
      </c>
    </row>
    <row r="277" spans="1:36">
      <c r="A277" s="26" t="s">
        <v>2</v>
      </c>
      <c r="B277" s="39" t="s">
        <v>0</v>
      </c>
      <c r="C277" s="39"/>
      <c r="D277" s="39" t="s">
        <v>3</v>
      </c>
      <c r="E277" s="26">
        <v>4500</v>
      </c>
      <c r="F277" s="40"/>
      <c r="G277" s="26">
        <v>41.671832999999999</v>
      </c>
      <c r="H277" s="26">
        <v>-120.219167</v>
      </c>
      <c r="I277" s="26" t="s">
        <v>130</v>
      </c>
      <c r="J277" s="15">
        <v>-2.9585148144345031E-2</v>
      </c>
      <c r="K277" s="41">
        <v>266</v>
      </c>
      <c r="L277" s="41">
        <v>130</v>
      </c>
      <c r="M277" s="26">
        <v>2003</v>
      </c>
      <c r="N277" s="81">
        <v>6.56</v>
      </c>
      <c r="O277" s="52"/>
      <c r="P277" s="56">
        <v>773</v>
      </c>
      <c r="Q277" s="56"/>
      <c r="R277" s="44" t="s">
        <v>45</v>
      </c>
      <c r="S277" s="56">
        <v>305</v>
      </c>
      <c r="T277" s="56">
        <v>319</v>
      </c>
      <c r="U277" s="54">
        <v>26.6</v>
      </c>
      <c r="V277" s="56">
        <v>6.01</v>
      </c>
      <c r="W277" s="57"/>
      <c r="X277" s="56">
        <v>5.7</v>
      </c>
      <c r="Y277" s="56"/>
      <c r="Z277" s="56">
        <v>3.8999999999999999E-4</v>
      </c>
      <c r="AA277" s="44"/>
      <c r="AB277" s="56">
        <v>174</v>
      </c>
      <c r="AC277" s="56"/>
      <c r="AD277" s="56">
        <v>325</v>
      </c>
      <c r="AE277" s="56">
        <v>204</v>
      </c>
      <c r="AF277" s="56">
        <v>7.4</v>
      </c>
      <c r="AG277" s="56"/>
      <c r="AH277" s="71"/>
      <c r="AI277" s="82"/>
      <c r="AJ277" s="26" t="s">
        <v>484</v>
      </c>
    </row>
    <row r="278" spans="1:36">
      <c r="A278" s="26" t="s">
        <v>2</v>
      </c>
      <c r="B278" s="39" t="s">
        <v>0</v>
      </c>
      <c r="C278" s="39"/>
      <c r="D278" s="39" t="s">
        <v>3</v>
      </c>
      <c r="E278" s="26">
        <v>4500</v>
      </c>
      <c r="F278" s="40"/>
      <c r="G278" s="26">
        <v>41.671832999999999</v>
      </c>
      <c r="H278" s="26">
        <v>-120.219167</v>
      </c>
      <c r="I278" s="26" t="s">
        <v>131</v>
      </c>
      <c r="J278" s="15">
        <v>-2.0068680501921014E-2</v>
      </c>
      <c r="K278" s="41">
        <v>266</v>
      </c>
      <c r="L278" s="41">
        <v>130</v>
      </c>
      <c r="M278" s="26">
        <v>2003</v>
      </c>
      <c r="N278" s="81">
        <v>9.14</v>
      </c>
      <c r="O278" s="52"/>
      <c r="P278" s="56">
        <v>783</v>
      </c>
      <c r="Q278" s="56"/>
      <c r="R278" s="44" t="s">
        <v>45</v>
      </c>
      <c r="S278" s="56">
        <v>312</v>
      </c>
      <c r="T278" s="56">
        <v>336</v>
      </c>
      <c r="U278" s="54">
        <v>27.3</v>
      </c>
      <c r="V278" s="56">
        <v>5.58</v>
      </c>
      <c r="W278" s="57"/>
      <c r="X278" s="56">
        <v>6.1</v>
      </c>
      <c r="Y278" s="56"/>
      <c r="Z278" s="56">
        <v>4.0999999999999999E-4</v>
      </c>
      <c r="AA278" s="44"/>
      <c r="AB278" s="56">
        <v>170</v>
      </c>
      <c r="AC278" s="56"/>
      <c r="AD278" s="56">
        <v>335</v>
      </c>
      <c r="AE278" s="56">
        <v>215</v>
      </c>
      <c r="AF278" s="56">
        <v>7.7</v>
      </c>
      <c r="AG278" s="56"/>
      <c r="AH278" s="71"/>
      <c r="AI278" s="82"/>
      <c r="AJ278" s="26" t="s">
        <v>484</v>
      </c>
    </row>
    <row r="279" spans="1:36">
      <c r="A279" s="26" t="s">
        <v>2</v>
      </c>
      <c r="B279" s="39" t="s">
        <v>0</v>
      </c>
      <c r="C279" s="39"/>
      <c r="D279" s="39" t="s">
        <v>3</v>
      </c>
      <c r="E279" s="26">
        <v>4500</v>
      </c>
      <c r="F279" s="40"/>
      <c r="G279" s="26">
        <v>41.671832999999999</v>
      </c>
      <c r="H279" s="26">
        <v>-120.219167</v>
      </c>
      <c r="I279" s="26" t="s">
        <v>129</v>
      </c>
      <c r="J279" s="15">
        <v>3.3453970792007878E-3</v>
      </c>
      <c r="K279" s="41">
        <v>320</v>
      </c>
      <c r="L279" s="41">
        <v>160</v>
      </c>
      <c r="M279" s="26"/>
      <c r="N279" s="81"/>
      <c r="O279" s="52"/>
      <c r="P279" s="56">
        <v>1210</v>
      </c>
      <c r="Q279" s="56"/>
      <c r="R279" s="56" t="s">
        <v>51</v>
      </c>
      <c r="S279" s="57">
        <v>179</v>
      </c>
      <c r="T279" s="56">
        <v>339</v>
      </c>
      <c r="U279" s="54">
        <v>16.399999999999999</v>
      </c>
      <c r="V279" s="56">
        <v>19</v>
      </c>
      <c r="W279" s="56">
        <v>0.24</v>
      </c>
      <c r="X279" s="56">
        <v>6.3</v>
      </c>
      <c r="Y279" s="56"/>
      <c r="Z279" s="56"/>
      <c r="AA279" s="44"/>
      <c r="AB279" s="56">
        <v>155</v>
      </c>
      <c r="AC279" s="56"/>
      <c r="AD279" s="56">
        <v>330</v>
      </c>
      <c r="AE279" s="56">
        <v>222</v>
      </c>
      <c r="AF279" s="56">
        <v>6.7</v>
      </c>
      <c r="AG279" s="56"/>
      <c r="AH279" s="71"/>
      <c r="AI279" s="82"/>
      <c r="AJ279" s="26" t="s">
        <v>65</v>
      </c>
    </row>
    <row r="280" spans="1:36">
      <c r="A280" s="26"/>
      <c r="B280" s="39"/>
      <c r="C280" s="39"/>
      <c r="D280" s="39"/>
      <c r="E280" s="26"/>
      <c r="F280" s="40"/>
      <c r="G280" s="26"/>
      <c r="H280" s="26"/>
      <c r="I280" s="26"/>
      <c r="J280" s="15"/>
      <c r="K280" s="44"/>
      <c r="L280" s="41"/>
      <c r="M280" s="42"/>
      <c r="N280" s="65"/>
      <c r="O280" s="41"/>
      <c r="P280" s="41"/>
      <c r="Q280" s="44"/>
      <c r="R280" s="56"/>
      <c r="S280" s="52"/>
      <c r="T280" s="52"/>
      <c r="U280" s="52"/>
      <c r="V280" s="52"/>
      <c r="W280" s="41"/>
      <c r="X280" s="44"/>
      <c r="Y280" s="44"/>
      <c r="Z280" s="52"/>
      <c r="AA280" s="44"/>
      <c r="AB280" s="44"/>
      <c r="AC280" s="44"/>
      <c r="AD280" s="44"/>
      <c r="AE280" s="41"/>
      <c r="AF280" s="52"/>
      <c r="AG280" s="44"/>
      <c r="AH280" s="71"/>
      <c r="AI280" s="26"/>
      <c r="AJ280" s="26"/>
    </row>
    <row r="281" spans="1:36">
      <c r="A281" s="26"/>
      <c r="B281" s="39"/>
      <c r="C281" s="39"/>
      <c r="D281" s="39"/>
      <c r="E281" s="26"/>
      <c r="F281" s="40"/>
      <c r="G281" s="26"/>
      <c r="H281" s="26"/>
      <c r="I281" s="26"/>
      <c r="J281" s="15"/>
      <c r="K281" s="44"/>
      <c r="L281" s="41"/>
      <c r="M281" s="42"/>
      <c r="N281" s="65"/>
      <c r="O281" s="41"/>
      <c r="P281" s="41"/>
      <c r="Q281" s="44"/>
      <c r="R281" s="56"/>
      <c r="S281" s="52"/>
      <c r="T281" s="52"/>
      <c r="U281" s="52"/>
      <c r="V281" s="52"/>
      <c r="W281" s="41"/>
      <c r="X281" s="44"/>
      <c r="Y281" s="44"/>
      <c r="Z281" s="44"/>
      <c r="AA281" s="44"/>
      <c r="AB281" s="44"/>
      <c r="AC281" s="44"/>
      <c r="AD281" s="44"/>
      <c r="AE281" s="41"/>
      <c r="AF281" s="52"/>
      <c r="AG281" s="44"/>
      <c r="AH281" s="71"/>
      <c r="AI281" s="26"/>
      <c r="AJ281" s="26"/>
    </row>
    <row r="282" spans="1:36">
      <c r="A282" s="26" t="s">
        <v>76</v>
      </c>
      <c r="B282" s="39" t="s">
        <v>0</v>
      </c>
      <c r="C282" s="39" t="s">
        <v>77</v>
      </c>
      <c r="D282" s="39" t="s">
        <v>43</v>
      </c>
      <c r="E282" s="26">
        <v>450</v>
      </c>
      <c r="F282" s="40"/>
      <c r="G282" s="26">
        <v>41.714213000000001</v>
      </c>
      <c r="H282" s="26">
        <v>-120.197513</v>
      </c>
      <c r="I282" s="26" t="s">
        <v>78</v>
      </c>
      <c r="J282" s="15">
        <v>-2.3438620546102587E-2</v>
      </c>
      <c r="K282" s="41">
        <v>77</v>
      </c>
      <c r="L282" s="41">
        <v>25</v>
      </c>
      <c r="M282" s="42">
        <v>21438</v>
      </c>
      <c r="N282" s="48"/>
      <c r="O282" s="43">
        <v>8</v>
      </c>
      <c r="P282" s="49"/>
      <c r="Q282" s="44">
        <v>640</v>
      </c>
      <c r="R282" s="45" t="s">
        <v>45</v>
      </c>
      <c r="S282" s="41">
        <v>58</v>
      </c>
      <c r="T282" s="44">
        <v>138</v>
      </c>
      <c r="U282" s="41">
        <v>4</v>
      </c>
      <c r="V282" s="41">
        <v>3.2</v>
      </c>
      <c r="W282" s="41">
        <v>0.5</v>
      </c>
      <c r="X282" s="44">
        <v>5.2</v>
      </c>
      <c r="Y282" s="44"/>
      <c r="Z282" s="44"/>
      <c r="AA282" s="44">
        <v>228</v>
      </c>
      <c r="AB282" s="52">
        <f>(($AB$420*2)/$AA$420)*AA282</f>
        <v>277.99503031865311</v>
      </c>
      <c r="AC282" s="44"/>
      <c r="AD282" s="44">
        <v>1.9</v>
      </c>
      <c r="AE282" s="41">
        <v>70</v>
      </c>
      <c r="AF282" s="41">
        <v>0.7</v>
      </c>
      <c r="AG282" s="44">
        <v>0.1</v>
      </c>
      <c r="AH282" s="71">
        <v>0.02</v>
      </c>
      <c r="AI282" s="26"/>
      <c r="AJ282" s="26" t="s">
        <v>46</v>
      </c>
    </row>
    <row r="283" spans="1:36">
      <c r="A283" s="26" t="s">
        <v>76</v>
      </c>
      <c r="B283" s="39" t="s">
        <v>0</v>
      </c>
      <c r="C283" s="39" t="s">
        <v>77</v>
      </c>
      <c r="D283" s="39" t="s">
        <v>43</v>
      </c>
      <c r="E283" s="50">
        <v>450</v>
      </c>
      <c r="F283" s="78"/>
      <c r="G283" s="26">
        <v>41.714213000000001</v>
      </c>
      <c r="H283" s="26">
        <v>-120.197513</v>
      </c>
      <c r="I283" s="50" t="s">
        <v>78</v>
      </c>
      <c r="J283" s="15">
        <v>5.6570855193005E-4</v>
      </c>
      <c r="K283" s="41">
        <v>77</v>
      </c>
      <c r="L283" s="41">
        <v>25</v>
      </c>
      <c r="M283" s="42">
        <v>22838</v>
      </c>
      <c r="N283" s="43">
        <v>8.4</v>
      </c>
      <c r="O283" s="43">
        <v>8.4</v>
      </c>
      <c r="P283" s="41"/>
      <c r="Q283" s="44">
        <v>666</v>
      </c>
      <c r="R283" s="45" t="s">
        <v>45</v>
      </c>
      <c r="S283" s="41">
        <v>69</v>
      </c>
      <c r="T283" s="44">
        <v>145</v>
      </c>
      <c r="U283" s="41">
        <v>3</v>
      </c>
      <c r="V283" s="41">
        <v>6</v>
      </c>
      <c r="W283" s="41">
        <v>0.2</v>
      </c>
      <c r="X283" s="44">
        <v>5.8</v>
      </c>
      <c r="Y283" s="44"/>
      <c r="Z283" s="44"/>
      <c r="AA283" s="44">
        <v>231</v>
      </c>
      <c r="AB283" s="52">
        <f>(($AB$420*2)/$AA$420)*AA283</f>
        <v>281.65285966495117</v>
      </c>
      <c r="AC283" s="44"/>
      <c r="AD283" s="44">
        <v>0</v>
      </c>
      <c r="AE283" s="41">
        <v>72</v>
      </c>
      <c r="AF283" s="41">
        <v>0.8</v>
      </c>
      <c r="AG283" s="44">
        <v>0.2</v>
      </c>
      <c r="AH283" s="71">
        <v>0.02</v>
      </c>
      <c r="AI283" s="26"/>
      <c r="AJ283" s="26" t="s">
        <v>46</v>
      </c>
    </row>
    <row r="284" spans="1:36" ht="18" customHeight="1">
      <c r="A284" s="26" t="s">
        <v>76</v>
      </c>
      <c r="B284" s="39" t="s">
        <v>0</v>
      </c>
      <c r="C284" s="39"/>
      <c r="D284" s="26" t="s">
        <v>59</v>
      </c>
      <c r="E284" s="26"/>
      <c r="F284" s="40"/>
      <c r="G284" s="26">
        <v>41.714213000000001</v>
      </c>
      <c r="H284" s="26">
        <v>-120.197513</v>
      </c>
      <c r="I284" s="51" t="s">
        <v>111</v>
      </c>
      <c r="J284" s="15">
        <v>-2.3444779467669114E-2</v>
      </c>
      <c r="K284" s="41">
        <v>77</v>
      </c>
      <c r="L284" s="41">
        <v>25</v>
      </c>
      <c r="M284" s="42">
        <v>21438</v>
      </c>
      <c r="N284" s="52">
        <v>8</v>
      </c>
      <c r="O284" s="52"/>
      <c r="P284" s="53">
        <v>431</v>
      </c>
      <c r="Q284" s="53">
        <v>640</v>
      </c>
      <c r="R284" s="53" t="s">
        <v>51</v>
      </c>
      <c r="S284" s="53">
        <v>68</v>
      </c>
      <c r="T284" s="53">
        <v>138</v>
      </c>
      <c r="U284" s="54">
        <v>4</v>
      </c>
      <c r="V284" s="54">
        <v>3.2</v>
      </c>
      <c r="W284" s="54">
        <v>0.5</v>
      </c>
      <c r="X284" s="54">
        <v>5.2</v>
      </c>
      <c r="Y284" s="54"/>
      <c r="Z284" s="53"/>
      <c r="AA284" s="44"/>
      <c r="AB284" s="53">
        <v>278</v>
      </c>
      <c r="AC284" s="53"/>
      <c r="AD284" s="53">
        <v>1.9</v>
      </c>
      <c r="AE284" s="53">
        <v>70</v>
      </c>
      <c r="AF284" s="54">
        <v>0.7</v>
      </c>
      <c r="AG284" s="54">
        <v>0.1</v>
      </c>
      <c r="AH284" s="71"/>
      <c r="AI284" s="51" t="s">
        <v>112</v>
      </c>
      <c r="AJ284" s="26" t="s">
        <v>55</v>
      </c>
    </row>
    <row r="285" spans="1:36" ht="18" customHeight="1">
      <c r="A285" s="109" t="s">
        <v>437</v>
      </c>
      <c r="B285" s="39"/>
      <c r="C285" s="39"/>
      <c r="D285" s="26"/>
      <c r="E285" s="26"/>
      <c r="F285" s="40"/>
      <c r="G285" s="26"/>
      <c r="H285" s="26"/>
      <c r="I285" s="51"/>
      <c r="J285" s="15"/>
      <c r="K285" s="41"/>
      <c r="L285" s="41"/>
      <c r="M285" s="42"/>
      <c r="N285" s="52"/>
      <c r="O285" s="52"/>
      <c r="P285" s="53"/>
      <c r="Q285" s="53"/>
      <c r="R285" s="53"/>
      <c r="S285" s="53"/>
      <c r="T285" s="53"/>
      <c r="U285" s="54"/>
      <c r="V285" s="54"/>
      <c r="W285" s="54"/>
      <c r="X285" s="54"/>
      <c r="Y285" s="54"/>
      <c r="Z285" s="53"/>
      <c r="AA285" s="44"/>
      <c r="AB285" s="53"/>
      <c r="AC285" s="53"/>
      <c r="AD285" s="53"/>
      <c r="AE285" s="53"/>
      <c r="AF285" s="54"/>
      <c r="AG285" s="54"/>
      <c r="AH285" s="71"/>
      <c r="AI285" s="51"/>
      <c r="AJ285" s="26"/>
    </row>
    <row r="286" spans="1:36" s="110" customFormat="1">
      <c r="A286" s="110" t="s">
        <v>134</v>
      </c>
      <c r="B286" s="111" t="s">
        <v>0</v>
      </c>
      <c r="C286" s="111"/>
      <c r="D286" s="111" t="s">
        <v>133</v>
      </c>
      <c r="F286" s="112"/>
      <c r="G286" s="110">
        <v>41.670774999999999</v>
      </c>
      <c r="H286" s="110">
        <v>-120.216583</v>
      </c>
      <c r="I286" s="110" t="s">
        <v>134</v>
      </c>
      <c r="J286" s="147">
        <v>1.155550864915789E-2</v>
      </c>
      <c r="K286" s="20">
        <v>79.7</v>
      </c>
      <c r="L286" s="20">
        <v>26.5</v>
      </c>
      <c r="M286" s="110">
        <v>2003</v>
      </c>
      <c r="N286" s="99">
        <v>8.24</v>
      </c>
      <c r="O286" s="99"/>
      <c r="P286" s="148">
        <v>65.099999999999994</v>
      </c>
      <c r="Q286" s="148"/>
      <c r="R286" s="148" t="s">
        <v>45</v>
      </c>
      <c r="S286" s="149"/>
      <c r="T286" s="148">
        <v>5.4</v>
      </c>
      <c r="U286" s="150">
        <v>1.3</v>
      </c>
      <c r="V286" s="148">
        <v>10.199999999999999</v>
      </c>
      <c r="W286" s="148">
        <v>3.89</v>
      </c>
      <c r="X286" s="148"/>
      <c r="Y286" s="148"/>
      <c r="Z286" s="148">
        <v>4.2999999999999999E-4</v>
      </c>
      <c r="AA286" s="113"/>
      <c r="AB286" s="148">
        <v>63.6</v>
      </c>
      <c r="AC286" s="148"/>
      <c r="AD286" s="148"/>
      <c r="AE286" s="148">
        <v>1.06</v>
      </c>
      <c r="AF286" s="149"/>
      <c r="AG286" s="149"/>
      <c r="AH286" s="152"/>
      <c r="AI286" s="151"/>
      <c r="AJ286" s="110" t="s">
        <v>484</v>
      </c>
    </row>
    <row r="287" spans="1:36">
      <c r="A287" s="26" t="s">
        <v>79</v>
      </c>
      <c r="B287" s="39" t="s">
        <v>0</v>
      </c>
      <c r="C287" s="39" t="s">
        <v>80</v>
      </c>
      <c r="D287" s="39" t="s">
        <v>43</v>
      </c>
      <c r="E287" s="26">
        <v>79</v>
      </c>
      <c r="F287" s="40"/>
      <c r="G287" s="26">
        <v>41.766612000000002</v>
      </c>
      <c r="H287" s="70">
        <v>-120.18104</v>
      </c>
      <c r="I287" s="26" t="s">
        <v>81</v>
      </c>
      <c r="J287" s="15">
        <v>-3.4241475067517692E-3</v>
      </c>
      <c r="K287" s="41">
        <v>127.4</v>
      </c>
      <c r="L287" s="41">
        <v>53</v>
      </c>
      <c r="M287" s="42">
        <v>21342</v>
      </c>
      <c r="N287" s="43">
        <v>7.9</v>
      </c>
      <c r="O287" s="43"/>
      <c r="P287" s="41"/>
      <c r="Q287" s="44">
        <v>1560</v>
      </c>
      <c r="R287" s="45" t="s">
        <v>45</v>
      </c>
      <c r="S287" s="41">
        <v>99.9</v>
      </c>
      <c r="T287" s="44">
        <v>320</v>
      </c>
      <c r="U287" s="41">
        <v>12</v>
      </c>
      <c r="V287" s="41">
        <v>23</v>
      </c>
      <c r="W287" s="41">
        <v>3.8</v>
      </c>
      <c r="X287" s="44">
        <v>5.9</v>
      </c>
      <c r="Y287" s="44"/>
      <c r="Z287" s="44"/>
      <c r="AA287" s="44">
        <v>334</v>
      </c>
      <c r="AB287" s="52">
        <f t="shared" ref="AB287" si="15">(($AB$420*2)/$AA$420)*AA287</f>
        <v>407.23833388785147</v>
      </c>
      <c r="AC287" s="44"/>
      <c r="AD287" s="44">
        <v>132</v>
      </c>
      <c r="AE287" s="41">
        <v>222</v>
      </c>
      <c r="AF287" s="41">
        <v>2</v>
      </c>
      <c r="AG287" s="44">
        <v>0.3</v>
      </c>
      <c r="AH287" s="71">
        <v>0</v>
      </c>
      <c r="AI287" s="26"/>
      <c r="AJ287" s="26" t="s">
        <v>46</v>
      </c>
    </row>
    <row r="288" spans="1:36">
      <c r="A288" s="24" t="s">
        <v>401</v>
      </c>
      <c r="B288" s="12" t="s">
        <v>0</v>
      </c>
      <c r="D288" s="12" t="s">
        <v>133</v>
      </c>
      <c r="I288" s="24" t="s">
        <v>401</v>
      </c>
      <c r="J288" s="15">
        <v>-6.3693868972460668E-3</v>
      </c>
      <c r="K288" s="16">
        <v>46.58</v>
      </c>
      <c r="L288" s="35">
        <v>8.1</v>
      </c>
      <c r="M288" s="24">
        <v>2003</v>
      </c>
      <c r="N288" s="61">
        <v>7.02</v>
      </c>
      <c r="O288" s="61"/>
      <c r="P288" s="76">
        <v>95.8</v>
      </c>
      <c r="Q288" s="76"/>
      <c r="R288" s="76" t="s">
        <v>45</v>
      </c>
      <c r="S288" s="84"/>
      <c r="T288" s="76">
        <v>6.7</v>
      </c>
      <c r="U288" s="85">
        <v>1.2</v>
      </c>
      <c r="V288" s="76">
        <v>15.3</v>
      </c>
      <c r="W288" s="76">
        <v>6.39</v>
      </c>
      <c r="X288" s="76"/>
      <c r="Y288" s="76"/>
      <c r="Z288" s="76">
        <v>2.1000000000000003E-3</v>
      </c>
      <c r="AB288" s="76">
        <v>97.6</v>
      </c>
      <c r="AC288" s="76"/>
      <c r="AD288" s="76">
        <v>0.63</v>
      </c>
      <c r="AE288" s="76">
        <v>0.7</v>
      </c>
      <c r="AF288" s="84"/>
      <c r="AG288" s="84"/>
      <c r="AI288" s="87"/>
      <c r="AJ288" s="24" t="s">
        <v>484</v>
      </c>
    </row>
    <row r="289" spans="1:36">
      <c r="A289" s="11" t="s">
        <v>383</v>
      </c>
      <c r="B289" s="12" t="s">
        <v>0</v>
      </c>
      <c r="C289" s="12" t="s">
        <v>77</v>
      </c>
      <c r="D289" s="12" t="s">
        <v>208</v>
      </c>
      <c r="E289" s="11">
        <v>209</v>
      </c>
      <c r="G289" s="14">
        <v>41.644640000000003</v>
      </c>
      <c r="H289" s="11">
        <v>-120.217647</v>
      </c>
      <c r="I289" s="11" t="s">
        <v>383</v>
      </c>
      <c r="J289" s="15">
        <v>-4.0337345525166208E-3</v>
      </c>
      <c r="K289" s="16">
        <v>48.019999999999996</v>
      </c>
      <c r="L289" s="16">
        <v>8.9</v>
      </c>
      <c r="M289" s="17">
        <v>28725</v>
      </c>
      <c r="N289" s="29">
        <v>7.4</v>
      </c>
      <c r="O289" s="29">
        <v>8</v>
      </c>
      <c r="Q289" s="21">
        <v>175</v>
      </c>
      <c r="R289" s="22" t="s">
        <v>45</v>
      </c>
      <c r="T289" s="21">
        <v>5</v>
      </c>
      <c r="U289" s="16">
        <v>1.6</v>
      </c>
      <c r="V289" s="16">
        <v>14</v>
      </c>
      <c r="W289" s="16">
        <v>8</v>
      </c>
      <c r="X289" s="21">
        <v>0</v>
      </c>
      <c r="AA289" s="21">
        <v>80</v>
      </c>
      <c r="AB289" s="61">
        <f>(($AB$420*2)/$AA$420)*AA289</f>
        <v>97.54211590128179</v>
      </c>
      <c r="AD289" s="21">
        <v>1.2</v>
      </c>
      <c r="AE289" s="16">
        <v>0</v>
      </c>
      <c r="AG289" s="21">
        <v>0.3</v>
      </c>
      <c r="AJ289" s="24" t="s">
        <v>46</v>
      </c>
    </row>
    <row r="290" spans="1:36" s="26" customFormat="1">
      <c r="A290" s="11" t="s">
        <v>382</v>
      </c>
      <c r="B290" s="12" t="s">
        <v>0</v>
      </c>
      <c r="C290" s="12"/>
      <c r="D290" s="12" t="s">
        <v>181</v>
      </c>
      <c r="E290" s="11">
        <v>65</v>
      </c>
      <c r="F290" s="13"/>
      <c r="G290" s="14">
        <v>41.644776999999998</v>
      </c>
      <c r="H290" s="14">
        <v>-120.20787900000001</v>
      </c>
      <c r="I290" s="11" t="s">
        <v>382</v>
      </c>
      <c r="J290" s="15">
        <v>-7.0476000898767347E-3</v>
      </c>
      <c r="K290" s="16">
        <v>50</v>
      </c>
      <c r="L290" s="16">
        <v>10</v>
      </c>
      <c r="M290" s="17">
        <v>21350</v>
      </c>
      <c r="N290" s="18"/>
      <c r="O290" s="19">
        <v>7.7</v>
      </c>
      <c r="P290" s="20"/>
      <c r="Q290" s="21">
        <v>156</v>
      </c>
      <c r="R290" s="22" t="s">
        <v>45</v>
      </c>
      <c r="S290" s="16">
        <v>42</v>
      </c>
      <c r="T290" s="21">
        <v>5.8</v>
      </c>
      <c r="U290" s="16">
        <v>1.6</v>
      </c>
      <c r="V290" s="16">
        <v>9.1999999999999993</v>
      </c>
      <c r="W290" s="16">
        <v>10</v>
      </c>
      <c r="X290" s="21">
        <v>0.06</v>
      </c>
      <c r="Y290" s="21"/>
      <c r="Z290" s="21"/>
      <c r="AA290" s="21">
        <v>75</v>
      </c>
      <c r="AB290" s="61">
        <f>(($AB$420*2)/$AA$420)*AA290</f>
        <v>91.445733657451683</v>
      </c>
      <c r="AC290" s="21"/>
      <c r="AD290" s="21">
        <v>0</v>
      </c>
      <c r="AE290" s="16">
        <v>1.1000000000000001</v>
      </c>
      <c r="AF290" s="16">
        <v>0.4</v>
      </c>
      <c r="AG290" s="21">
        <v>2.9</v>
      </c>
      <c r="AH290" s="240"/>
      <c r="AI290" s="11"/>
      <c r="AJ290" s="24" t="s">
        <v>46</v>
      </c>
    </row>
    <row r="291" spans="1:36">
      <c r="A291" s="11" t="s">
        <v>381</v>
      </c>
      <c r="B291" s="12" t="s">
        <v>0</v>
      </c>
      <c r="C291" s="12" t="s">
        <v>230</v>
      </c>
      <c r="D291" s="12" t="s">
        <v>218</v>
      </c>
      <c r="E291" s="11">
        <v>69</v>
      </c>
      <c r="G291" s="11">
        <v>41.657407999999997</v>
      </c>
      <c r="H291" s="11">
        <v>-120.21960900000001</v>
      </c>
      <c r="I291" s="11" t="s">
        <v>381</v>
      </c>
      <c r="J291" s="15">
        <v>6.790647969183064E-3</v>
      </c>
      <c r="K291" s="16">
        <v>51.8</v>
      </c>
      <c r="L291" s="16">
        <v>11</v>
      </c>
      <c r="M291" s="17">
        <v>20708</v>
      </c>
      <c r="N291" s="29">
        <v>7.6</v>
      </c>
      <c r="O291" s="29"/>
      <c r="Q291" s="21">
        <v>198</v>
      </c>
      <c r="R291" s="22" t="s">
        <v>45</v>
      </c>
      <c r="S291" s="16">
        <v>32</v>
      </c>
      <c r="T291" s="21">
        <v>6.6</v>
      </c>
      <c r="U291" s="16">
        <v>0.9</v>
      </c>
      <c r="V291" s="16">
        <v>21</v>
      </c>
      <c r="W291" s="16">
        <v>8.6</v>
      </c>
      <c r="X291" s="21">
        <v>0.04</v>
      </c>
      <c r="AA291" s="21">
        <v>97</v>
      </c>
      <c r="AB291" s="61">
        <f>(($AB$420*2)/$AA$420)*AA291</f>
        <v>118.26981553030417</v>
      </c>
      <c r="AD291" s="21">
        <v>1.8</v>
      </c>
      <c r="AE291" s="16">
        <v>1</v>
      </c>
      <c r="AF291" s="16">
        <v>0</v>
      </c>
      <c r="AG291" s="21">
        <v>2.1</v>
      </c>
      <c r="AJ291" s="24" t="s">
        <v>46</v>
      </c>
    </row>
    <row r="292" spans="1:36" s="26" customFormat="1">
      <c r="A292" s="34" t="s">
        <v>411</v>
      </c>
      <c r="B292" s="12" t="s">
        <v>0</v>
      </c>
      <c r="C292" s="12"/>
      <c r="D292" s="12" t="s">
        <v>133</v>
      </c>
      <c r="E292" s="11"/>
      <c r="F292" s="13">
        <v>1</v>
      </c>
      <c r="G292" s="11"/>
      <c r="H292" s="11"/>
      <c r="I292" s="34" t="s">
        <v>411</v>
      </c>
      <c r="J292" s="59">
        <v>0</v>
      </c>
      <c r="K292" s="16">
        <v>51.8</v>
      </c>
      <c r="L292" s="35">
        <v>11</v>
      </c>
      <c r="M292" s="60">
        <v>1974</v>
      </c>
      <c r="N292" s="61"/>
      <c r="O292" s="61"/>
      <c r="P292" s="22"/>
      <c r="Q292" s="22"/>
      <c r="R292" s="92" t="s">
        <v>51</v>
      </c>
      <c r="S292" s="93">
        <v>58.5</v>
      </c>
      <c r="T292" s="93">
        <v>24.3</v>
      </c>
      <c r="U292" s="61">
        <v>3.65</v>
      </c>
      <c r="V292" s="93">
        <v>15</v>
      </c>
      <c r="W292" s="93">
        <v>4.3</v>
      </c>
      <c r="X292" s="93"/>
      <c r="Y292" s="93"/>
      <c r="Z292" s="93"/>
      <c r="AA292" s="21"/>
      <c r="AB292" s="237">
        <v>131</v>
      </c>
      <c r="AC292" s="93"/>
      <c r="AD292" s="93">
        <v>3.8</v>
      </c>
      <c r="AE292" s="97">
        <v>0.8</v>
      </c>
      <c r="AF292" s="93"/>
      <c r="AG292" s="93"/>
      <c r="AH292" s="240"/>
      <c r="AI292" s="94"/>
      <c r="AJ292" s="24" t="s">
        <v>121</v>
      </c>
    </row>
    <row r="293" spans="1:36" s="26" customFormat="1">
      <c r="A293" s="34" t="s">
        <v>412</v>
      </c>
      <c r="B293" s="12" t="s">
        <v>0</v>
      </c>
      <c r="C293" s="12"/>
      <c r="D293" s="12" t="s">
        <v>133</v>
      </c>
      <c r="E293" s="11">
        <v>120.78</v>
      </c>
      <c r="F293" s="13">
        <v>1</v>
      </c>
      <c r="G293" s="11"/>
      <c r="H293" s="11"/>
      <c r="I293" s="34" t="s">
        <v>412</v>
      </c>
      <c r="J293" s="59">
        <v>-0.01</v>
      </c>
      <c r="K293" s="16">
        <v>51.8</v>
      </c>
      <c r="L293" s="35">
        <v>11</v>
      </c>
      <c r="M293" s="60">
        <v>1974</v>
      </c>
      <c r="N293" s="61"/>
      <c r="O293" s="61"/>
      <c r="P293" s="22"/>
      <c r="Q293" s="22"/>
      <c r="R293" s="92" t="s">
        <v>51</v>
      </c>
      <c r="S293" s="93">
        <v>47.5</v>
      </c>
      <c r="T293" s="96">
        <v>16.5</v>
      </c>
      <c r="U293" s="61">
        <v>2.4</v>
      </c>
      <c r="V293" s="93">
        <v>18</v>
      </c>
      <c r="W293" s="93">
        <v>6.6</v>
      </c>
      <c r="X293" s="93"/>
      <c r="Y293" s="93"/>
      <c r="Z293" s="93"/>
      <c r="AA293" s="21"/>
      <c r="AB293" s="237">
        <v>131</v>
      </c>
      <c r="AC293" s="93"/>
      <c r="AD293" s="93">
        <v>4.5</v>
      </c>
      <c r="AE293" s="97">
        <v>0.75</v>
      </c>
      <c r="AF293" s="93"/>
      <c r="AG293" s="93"/>
      <c r="AH293" s="240"/>
      <c r="AI293" s="94"/>
      <c r="AJ293" s="24" t="s">
        <v>121</v>
      </c>
    </row>
    <row r="294" spans="1:36" s="26" customFormat="1">
      <c r="A294" s="34" t="s">
        <v>414</v>
      </c>
      <c r="B294" s="12" t="s">
        <v>0</v>
      </c>
      <c r="C294" s="12"/>
      <c r="D294" s="12" t="s">
        <v>133</v>
      </c>
      <c r="E294" s="11"/>
      <c r="F294" s="13">
        <v>3</v>
      </c>
      <c r="G294" s="11"/>
      <c r="H294" s="11"/>
      <c r="I294" s="34" t="s">
        <v>414</v>
      </c>
      <c r="J294" s="59">
        <v>-0.02</v>
      </c>
      <c r="K294" s="16">
        <v>51.8</v>
      </c>
      <c r="L294" s="35">
        <v>11</v>
      </c>
      <c r="M294" s="60">
        <v>1974</v>
      </c>
      <c r="N294" s="61"/>
      <c r="O294" s="61"/>
      <c r="P294" s="22"/>
      <c r="Q294" s="22"/>
      <c r="R294" s="92" t="s">
        <v>51</v>
      </c>
      <c r="S294" s="96">
        <v>38</v>
      </c>
      <c r="T294" s="96">
        <v>9.5</v>
      </c>
      <c r="U294" s="61">
        <v>1.55</v>
      </c>
      <c r="V294" s="93">
        <v>19</v>
      </c>
      <c r="W294" s="93">
        <v>8.4</v>
      </c>
      <c r="X294" s="93"/>
      <c r="Y294" s="93"/>
      <c r="Z294" s="93"/>
      <c r="AA294" s="21"/>
      <c r="AB294" s="237">
        <v>129</v>
      </c>
      <c r="AC294" s="93"/>
      <c r="AD294" s="93">
        <v>3</v>
      </c>
      <c r="AE294" s="97">
        <v>0.7</v>
      </c>
      <c r="AF294" s="93"/>
      <c r="AG294" s="93"/>
      <c r="AH294" s="240"/>
      <c r="AI294" s="94"/>
      <c r="AJ294" s="24" t="s">
        <v>121</v>
      </c>
    </row>
    <row r="295" spans="1:36" s="26" customFormat="1">
      <c r="A295" s="11" t="s">
        <v>377</v>
      </c>
      <c r="B295" s="12" t="s">
        <v>0</v>
      </c>
      <c r="C295" s="12" t="s">
        <v>85</v>
      </c>
      <c r="D295" s="12" t="s">
        <v>231</v>
      </c>
      <c r="E295" s="11">
        <v>60</v>
      </c>
      <c r="F295" s="13"/>
      <c r="G295" s="14">
        <v>41.621189999999999</v>
      </c>
      <c r="H295" s="11">
        <v>-120.182163</v>
      </c>
      <c r="I295" s="11" t="s">
        <v>377</v>
      </c>
      <c r="J295" s="15">
        <v>-4.4131960121192716E-4</v>
      </c>
      <c r="K295" s="16">
        <v>51.980000000000004</v>
      </c>
      <c r="L295" s="16">
        <v>11.1</v>
      </c>
      <c r="M295" s="17">
        <v>21343</v>
      </c>
      <c r="N295" s="18"/>
      <c r="O295" s="19">
        <v>8.1</v>
      </c>
      <c r="P295" s="20"/>
      <c r="Q295" s="21">
        <v>155</v>
      </c>
      <c r="R295" s="22" t="s">
        <v>45</v>
      </c>
      <c r="S295" s="16">
        <v>37</v>
      </c>
      <c r="T295" s="21">
        <v>9</v>
      </c>
      <c r="U295" s="16">
        <v>1.3</v>
      </c>
      <c r="V295" s="16">
        <v>25</v>
      </c>
      <c r="W295" s="16">
        <v>5.9</v>
      </c>
      <c r="X295" s="21">
        <v>0</v>
      </c>
      <c r="Y295" s="21"/>
      <c r="Z295" s="21"/>
      <c r="AA295" s="21">
        <v>103</v>
      </c>
      <c r="AB295" s="61">
        <f t="shared" ref="AB295:AB301" si="16">(($AB$420*2)/$AA$420)*AA295</f>
        <v>125.5854742229003</v>
      </c>
      <c r="AC295" s="21"/>
      <c r="AD295" s="21">
        <v>1</v>
      </c>
      <c r="AE295" s="16">
        <v>1</v>
      </c>
      <c r="AF295" s="16">
        <v>0.2</v>
      </c>
      <c r="AG295" s="21">
        <v>2.6</v>
      </c>
      <c r="AH295" s="240"/>
      <c r="AI295" s="11"/>
      <c r="AJ295" s="24" t="s">
        <v>46</v>
      </c>
    </row>
    <row r="296" spans="1:36" s="26" customFormat="1">
      <c r="A296" s="11" t="s">
        <v>378</v>
      </c>
      <c r="B296" s="12" t="s">
        <v>0</v>
      </c>
      <c r="C296" s="12"/>
      <c r="D296" s="12"/>
      <c r="E296" s="11"/>
      <c r="F296" s="13"/>
      <c r="G296" s="14">
        <v>41.621200000000002</v>
      </c>
      <c r="H296" s="11">
        <v>-120.182164</v>
      </c>
      <c r="I296" s="11" t="s">
        <v>378</v>
      </c>
      <c r="J296" s="15">
        <v>-5.1429984552316451E-3</v>
      </c>
      <c r="K296" s="16">
        <v>53.6</v>
      </c>
      <c r="L296" s="16">
        <v>12</v>
      </c>
      <c r="M296" s="17">
        <v>25051</v>
      </c>
      <c r="N296" s="29">
        <v>7.3</v>
      </c>
      <c r="O296" s="29">
        <v>8.3000000000000007</v>
      </c>
      <c r="P296" s="16"/>
      <c r="Q296" s="21">
        <v>210</v>
      </c>
      <c r="R296" s="22" t="s">
        <v>45</v>
      </c>
      <c r="S296" s="16"/>
      <c r="T296" s="21">
        <v>13</v>
      </c>
      <c r="U296" s="16">
        <v>0.6</v>
      </c>
      <c r="V296" s="16">
        <v>22</v>
      </c>
      <c r="W296" s="16">
        <v>7</v>
      </c>
      <c r="X296" s="21">
        <v>0</v>
      </c>
      <c r="Y296" s="21"/>
      <c r="Z296" s="21"/>
      <c r="AA296" s="21">
        <v>107</v>
      </c>
      <c r="AB296" s="61">
        <f t="shared" si="16"/>
        <v>130.4625800179644</v>
      </c>
      <c r="AC296" s="21"/>
      <c r="AD296" s="21">
        <v>1.8</v>
      </c>
      <c r="AE296" s="16">
        <v>1.8</v>
      </c>
      <c r="AF296" s="16"/>
      <c r="AG296" s="21">
        <v>3.2</v>
      </c>
      <c r="AH296" s="240">
        <v>0</v>
      </c>
      <c r="AI296" s="11"/>
      <c r="AJ296" s="24" t="s">
        <v>46</v>
      </c>
    </row>
    <row r="297" spans="1:36" s="26" customFormat="1">
      <c r="A297" s="27" t="s">
        <v>376</v>
      </c>
      <c r="B297" s="12" t="s">
        <v>0</v>
      </c>
      <c r="C297" s="12" t="s">
        <v>77</v>
      </c>
      <c r="D297" s="12" t="s">
        <v>263</v>
      </c>
      <c r="E297" s="27">
        <v>236</v>
      </c>
      <c r="F297" s="28"/>
      <c r="G297" s="11">
        <v>41.622689999999999</v>
      </c>
      <c r="H297" s="11">
        <v>-120.181156</v>
      </c>
      <c r="I297" s="27" t="s">
        <v>376</v>
      </c>
      <c r="J297" s="15">
        <v>7.8053930482567503E-4</v>
      </c>
      <c r="K297" s="16">
        <v>53.96</v>
      </c>
      <c r="L297" s="16">
        <v>12.2</v>
      </c>
      <c r="M297" s="17">
        <v>21788</v>
      </c>
      <c r="N297" s="18"/>
      <c r="O297" s="19">
        <v>7.4</v>
      </c>
      <c r="P297" s="20"/>
      <c r="Q297" s="21">
        <v>223</v>
      </c>
      <c r="R297" s="22" t="s">
        <v>45</v>
      </c>
      <c r="S297" s="16">
        <v>37</v>
      </c>
      <c r="T297" s="21">
        <v>14</v>
      </c>
      <c r="U297" s="16">
        <v>1</v>
      </c>
      <c r="V297" s="16">
        <v>25</v>
      </c>
      <c r="W297" s="16">
        <v>6.7</v>
      </c>
      <c r="X297" s="21">
        <v>0</v>
      </c>
      <c r="Y297" s="21"/>
      <c r="Z297" s="21"/>
      <c r="AA297" s="21">
        <v>120</v>
      </c>
      <c r="AB297" s="61">
        <f t="shared" si="16"/>
        <v>146.31317385192267</v>
      </c>
      <c r="AC297" s="21"/>
      <c r="AD297" s="21">
        <v>1</v>
      </c>
      <c r="AE297" s="16">
        <v>0.2</v>
      </c>
      <c r="AF297" s="16">
        <v>0.1</v>
      </c>
      <c r="AG297" s="21">
        <v>0</v>
      </c>
      <c r="AH297" s="240">
        <v>0</v>
      </c>
      <c r="AI297" s="11"/>
      <c r="AJ297" s="24" t="s">
        <v>46</v>
      </c>
    </row>
    <row r="298" spans="1:36" s="26" customFormat="1">
      <c r="A298" s="27" t="s">
        <v>378</v>
      </c>
      <c r="B298" s="12" t="s">
        <v>0</v>
      </c>
      <c r="C298" s="12"/>
      <c r="D298" s="12"/>
      <c r="E298" s="27"/>
      <c r="F298" s="28"/>
      <c r="G298" s="14">
        <v>41.621200000000002</v>
      </c>
      <c r="H298" s="11">
        <v>-120.182164</v>
      </c>
      <c r="I298" s="27" t="s">
        <v>378</v>
      </c>
      <c r="J298" s="15">
        <v>1.7660697325381572E-2</v>
      </c>
      <c r="K298" s="16">
        <v>53.96</v>
      </c>
      <c r="L298" s="16">
        <v>12.2</v>
      </c>
      <c r="M298" s="17">
        <v>28725</v>
      </c>
      <c r="N298" s="29">
        <v>7.5</v>
      </c>
      <c r="O298" s="29">
        <v>8.1</v>
      </c>
      <c r="P298" s="16"/>
      <c r="Q298" s="21">
        <v>220</v>
      </c>
      <c r="R298" s="22" t="s">
        <v>45</v>
      </c>
      <c r="S298" s="16"/>
      <c r="T298" s="21">
        <v>13</v>
      </c>
      <c r="U298" s="16">
        <v>0.5</v>
      </c>
      <c r="V298" s="16">
        <v>22</v>
      </c>
      <c r="W298" s="16">
        <v>6</v>
      </c>
      <c r="X298" s="21">
        <v>0</v>
      </c>
      <c r="Y298" s="21"/>
      <c r="Z298" s="21"/>
      <c r="AA298" s="21">
        <v>102</v>
      </c>
      <c r="AB298" s="61">
        <f t="shared" si="16"/>
        <v>124.36619777413428</v>
      </c>
      <c r="AC298" s="21"/>
      <c r="AD298" s="21">
        <v>1</v>
      </c>
      <c r="AE298" s="16">
        <v>0</v>
      </c>
      <c r="AF298" s="16"/>
      <c r="AG298" s="21">
        <v>2.2000000000000002</v>
      </c>
      <c r="AH298" s="240"/>
      <c r="AI298" s="11"/>
      <c r="AJ298" s="24" t="s">
        <v>46</v>
      </c>
    </row>
    <row r="299" spans="1:36" s="26" customFormat="1">
      <c r="A299" s="11" t="s">
        <v>375</v>
      </c>
      <c r="B299" s="12" t="s">
        <v>0</v>
      </c>
      <c r="C299" s="12" t="s">
        <v>77</v>
      </c>
      <c r="D299" s="12" t="s">
        <v>263</v>
      </c>
      <c r="E299" s="11">
        <v>236</v>
      </c>
      <c r="F299" s="13"/>
      <c r="G299" s="11">
        <v>41.623753999999998</v>
      </c>
      <c r="H299" s="14">
        <v>-120.18125999999999</v>
      </c>
      <c r="I299" s="11" t="s">
        <v>375</v>
      </c>
      <c r="J299" s="15">
        <v>1.2060560097155474E-2</v>
      </c>
      <c r="K299" s="16">
        <v>55.040000000000006</v>
      </c>
      <c r="L299" s="16">
        <v>12.8</v>
      </c>
      <c r="M299" s="17">
        <v>20607</v>
      </c>
      <c r="N299" s="18"/>
      <c r="O299" s="19">
        <v>7.4</v>
      </c>
      <c r="P299" s="20"/>
      <c r="Q299" s="21">
        <v>234</v>
      </c>
      <c r="R299" s="22" t="s">
        <v>45</v>
      </c>
      <c r="S299" s="16">
        <v>38</v>
      </c>
      <c r="T299" s="21">
        <v>13</v>
      </c>
      <c r="U299" s="16">
        <v>0.9</v>
      </c>
      <c r="V299" s="16">
        <v>26</v>
      </c>
      <c r="W299" s="16">
        <v>8.5</v>
      </c>
      <c r="X299" s="21">
        <v>0</v>
      </c>
      <c r="Y299" s="21"/>
      <c r="Z299" s="21"/>
      <c r="AA299" s="21">
        <v>121</v>
      </c>
      <c r="AB299" s="61">
        <f t="shared" si="16"/>
        <v>147.53245030068871</v>
      </c>
      <c r="AC299" s="21"/>
      <c r="AD299" s="21">
        <v>0.4</v>
      </c>
      <c r="AE299" s="16">
        <v>1</v>
      </c>
      <c r="AF299" s="16">
        <v>0</v>
      </c>
      <c r="AG299" s="21">
        <v>4.3</v>
      </c>
      <c r="AH299" s="240"/>
      <c r="AI299" s="11"/>
      <c r="AJ299" s="24" t="s">
        <v>46</v>
      </c>
    </row>
    <row r="300" spans="1:36" s="26" customFormat="1">
      <c r="A300" s="11" t="s">
        <v>380</v>
      </c>
      <c r="B300" s="12" t="s">
        <v>0</v>
      </c>
      <c r="C300" s="12" t="s">
        <v>77</v>
      </c>
      <c r="D300" s="12" t="s">
        <v>193</v>
      </c>
      <c r="E300" s="11">
        <v>186</v>
      </c>
      <c r="F300" s="13"/>
      <c r="G300" s="11">
        <v>41.613771</v>
      </c>
      <c r="H300" s="14">
        <v>-120.17927</v>
      </c>
      <c r="I300" s="11" t="s">
        <v>380</v>
      </c>
      <c r="J300" s="15">
        <v>3.9218613462483544E-2</v>
      </c>
      <c r="K300" s="16">
        <v>55.040000000000006</v>
      </c>
      <c r="L300" s="16">
        <v>12.8</v>
      </c>
      <c r="M300" s="17">
        <v>30194</v>
      </c>
      <c r="N300" s="29">
        <v>7.3</v>
      </c>
      <c r="O300" s="29">
        <v>8</v>
      </c>
      <c r="P300" s="16"/>
      <c r="Q300" s="21">
        <v>280</v>
      </c>
      <c r="R300" s="22" t="s">
        <v>45</v>
      </c>
      <c r="S300" s="16"/>
      <c r="T300" s="21">
        <v>16</v>
      </c>
      <c r="U300" s="16">
        <v>0.8</v>
      </c>
      <c r="V300" s="16">
        <v>30</v>
      </c>
      <c r="W300" s="16">
        <v>9</v>
      </c>
      <c r="X300" s="21">
        <v>0.1</v>
      </c>
      <c r="Y300" s="21"/>
      <c r="Z300" s="21"/>
      <c r="AA300" s="21">
        <v>135</v>
      </c>
      <c r="AB300" s="61">
        <f t="shared" si="16"/>
        <v>164.60232058341302</v>
      </c>
      <c r="AC300" s="21"/>
      <c r="AD300" s="21"/>
      <c r="AE300" s="16">
        <v>1</v>
      </c>
      <c r="AF300" s="16">
        <v>0.1</v>
      </c>
      <c r="AG300" s="21"/>
      <c r="AH300" s="240"/>
      <c r="AI300" s="11"/>
      <c r="AJ300" s="24" t="s">
        <v>46</v>
      </c>
    </row>
    <row r="301" spans="1:36" s="26" customFormat="1">
      <c r="A301" s="11" t="s">
        <v>392</v>
      </c>
      <c r="B301" s="12" t="s">
        <v>0</v>
      </c>
      <c r="C301" s="12" t="s">
        <v>250</v>
      </c>
      <c r="D301" s="12" t="s">
        <v>218</v>
      </c>
      <c r="E301" s="30">
        <v>117</v>
      </c>
      <c r="F301" s="31"/>
      <c r="G301" s="14">
        <v>41.639069999999997</v>
      </c>
      <c r="H301" s="11">
        <v>-120.17123100000001</v>
      </c>
      <c r="I301" s="11" t="s">
        <v>392</v>
      </c>
      <c r="J301" s="15">
        <v>6.9414943929505795E-3</v>
      </c>
      <c r="K301" s="16">
        <v>55.040000000000006</v>
      </c>
      <c r="L301" s="16">
        <v>12.8</v>
      </c>
      <c r="M301" s="17">
        <v>21438</v>
      </c>
      <c r="N301" s="18"/>
      <c r="O301" s="19">
        <v>8</v>
      </c>
      <c r="P301" s="20"/>
      <c r="Q301" s="21">
        <v>210</v>
      </c>
      <c r="R301" s="22" t="s">
        <v>45</v>
      </c>
      <c r="S301" s="16">
        <v>49</v>
      </c>
      <c r="T301" s="21">
        <v>20</v>
      </c>
      <c r="U301" s="16">
        <v>4</v>
      </c>
      <c r="V301" s="16">
        <v>16</v>
      </c>
      <c r="W301" s="16">
        <v>4.9000000000000004</v>
      </c>
      <c r="X301" s="21">
        <v>0.13</v>
      </c>
      <c r="Y301" s="21"/>
      <c r="Z301" s="21"/>
      <c r="AA301" s="21">
        <v>104</v>
      </c>
      <c r="AB301" s="61">
        <f t="shared" si="16"/>
        <v>126.80475067166633</v>
      </c>
      <c r="AC301" s="21"/>
      <c r="AD301" s="21">
        <v>1.8</v>
      </c>
      <c r="AE301" s="16">
        <v>0</v>
      </c>
      <c r="AF301" s="16">
        <v>0.2</v>
      </c>
      <c r="AG301" s="21">
        <v>1.1000000000000001</v>
      </c>
      <c r="AH301" s="240"/>
      <c r="AI301" s="11"/>
      <c r="AJ301" s="24" t="s">
        <v>46</v>
      </c>
    </row>
    <row r="302" spans="1:36" s="26" customFormat="1">
      <c r="A302" s="24" t="s">
        <v>405</v>
      </c>
      <c r="B302" s="12" t="s">
        <v>0</v>
      </c>
      <c r="C302" s="12"/>
      <c r="D302" s="12" t="s">
        <v>133</v>
      </c>
      <c r="E302" s="11"/>
      <c r="F302" s="13"/>
      <c r="G302" s="11"/>
      <c r="H302" s="11"/>
      <c r="I302" s="24" t="s">
        <v>405</v>
      </c>
      <c r="J302" s="15">
        <v>6.8458921639699506E-3</v>
      </c>
      <c r="K302" s="16">
        <v>55.22</v>
      </c>
      <c r="L302" s="35">
        <v>12.9</v>
      </c>
      <c r="M302" s="24">
        <v>2003</v>
      </c>
      <c r="N302" s="61">
        <v>7.87</v>
      </c>
      <c r="O302" s="61"/>
      <c r="P302" s="76">
        <v>164</v>
      </c>
      <c r="Q302" s="76"/>
      <c r="R302" s="76" t="s">
        <v>45</v>
      </c>
      <c r="S302" s="84"/>
      <c r="T302" s="76">
        <v>38</v>
      </c>
      <c r="U302" s="85">
        <v>2.2999999999999998</v>
      </c>
      <c r="V302" s="76">
        <v>8</v>
      </c>
      <c r="W302" s="76">
        <v>6.58</v>
      </c>
      <c r="X302" s="76">
        <v>0.11</v>
      </c>
      <c r="Y302" s="76"/>
      <c r="Z302" s="84"/>
      <c r="AA302" s="21"/>
      <c r="AB302" s="76">
        <v>156.80000000000001</v>
      </c>
      <c r="AC302" s="76"/>
      <c r="AD302" s="76"/>
      <c r="AE302" s="76">
        <v>1.24</v>
      </c>
      <c r="AF302" s="76">
        <v>0.22</v>
      </c>
      <c r="AG302" s="76"/>
      <c r="AH302" s="240"/>
      <c r="AI302" s="86"/>
      <c r="AJ302" s="24" t="s">
        <v>484</v>
      </c>
    </row>
    <row r="303" spans="1:36" s="26" customFormat="1">
      <c r="A303" s="11" t="s">
        <v>376</v>
      </c>
      <c r="B303" s="12" t="s">
        <v>0</v>
      </c>
      <c r="C303" s="12" t="s">
        <v>77</v>
      </c>
      <c r="D303" s="12" t="s">
        <v>263</v>
      </c>
      <c r="E303" s="11">
        <v>236</v>
      </c>
      <c r="F303" s="13"/>
      <c r="G303" s="11">
        <v>41.622689999999999</v>
      </c>
      <c r="H303" s="11">
        <v>-120.181156</v>
      </c>
      <c r="I303" s="11" t="s">
        <v>376</v>
      </c>
      <c r="J303" s="15">
        <v>1.2060560097155474E-2</v>
      </c>
      <c r="K303" s="16">
        <v>55.400000000000006</v>
      </c>
      <c r="L303" s="16">
        <v>13</v>
      </c>
      <c r="M303" s="17">
        <v>20607</v>
      </c>
      <c r="N303" s="29"/>
      <c r="O303" s="29">
        <v>7.4</v>
      </c>
      <c r="P303" s="16"/>
      <c r="Q303" s="21">
        <v>234</v>
      </c>
      <c r="R303" s="22" t="s">
        <v>45</v>
      </c>
      <c r="S303" s="16">
        <v>38</v>
      </c>
      <c r="T303" s="21">
        <v>13</v>
      </c>
      <c r="U303" s="16">
        <v>0.9</v>
      </c>
      <c r="V303" s="16">
        <v>26</v>
      </c>
      <c r="W303" s="16">
        <v>8.5</v>
      </c>
      <c r="X303" s="21">
        <v>0</v>
      </c>
      <c r="Y303" s="21"/>
      <c r="Z303" s="21"/>
      <c r="AA303" s="21">
        <v>121</v>
      </c>
      <c r="AB303" s="61">
        <f t="shared" ref="AB303" si="17">(($AB$420*2)/$AA$420)*AA303</f>
        <v>147.53245030068871</v>
      </c>
      <c r="AC303" s="21"/>
      <c r="AD303" s="21">
        <v>0.4</v>
      </c>
      <c r="AE303" s="16">
        <v>1</v>
      </c>
      <c r="AF303" s="16">
        <v>0</v>
      </c>
      <c r="AG303" s="21">
        <v>4.3</v>
      </c>
      <c r="AH303" s="240"/>
      <c r="AI303" s="11"/>
      <c r="AJ303" s="24" t="s">
        <v>46</v>
      </c>
    </row>
    <row r="304" spans="1:36" s="26" customFormat="1" ht="15" customHeight="1">
      <c r="A304" s="62" t="s">
        <v>408</v>
      </c>
      <c r="B304" s="12" t="s">
        <v>0</v>
      </c>
      <c r="C304" s="12"/>
      <c r="D304" s="12" t="s">
        <v>133</v>
      </c>
      <c r="E304" s="11"/>
      <c r="F304" s="13">
        <v>1</v>
      </c>
      <c r="G304" s="11"/>
      <c r="H304" s="11"/>
      <c r="I304" s="62" t="s">
        <v>408</v>
      </c>
      <c r="J304" s="59">
        <v>-0.09</v>
      </c>
      <c r="K304" s="16">
        <v>56.3</v>
      </c>
      <c r="L304" s="49">
        <v>13.5</v>
      </c>
      <c r="M304" s="64">
        <v>1974</v>
      </c>
      <c r="N304" s="65"/>
      <c r="O304" s="65"/>
      <c r="P304" s="66"/>
      <c r="Q304" s="66"/>
      <c r="R304" s="88" t="s">
        <v>51</v>
      </c>
      <c r="S304" s="67">
        <v>44.4</v>
      </c>
      <c r="T304" s="89">
        <v>25</v>
      </c>
      <c r="U304" s="65">
        <v>3.95</v>
      </c>
      <c r="V304" s="67">
        <v>12</v>
      </c>
      <c r="W304" s="67">
        <v>5.2</v>
      </c>
      <c r="X304" s="67"/>
      <c r="Y304" s="67"/>
      <c r="Z304" s="67"/>
      <c r="AA304" s="21"/>
      <c r="AB304" s="74">
        <v>141</v>
      </c>
      <c r="AC304" s="67"/>
      <c r="AD304" s="67">
        <v>15</v>
      </c>
      <c r="AE304" s="90">
        <v>0.4</v>
      </c>
      <c r="AF304" s="67"/>
      <c r="AG304" s="67"/>
      <c r="AH304" s="240"/>
      <c r="AI304" s="91"/>
      <c r="AJ304" s="67" t="s">
        <v>121</v>
      </c>
    </row>
    <row r="305" spans="1:36" s="26" customFormat="1">
      <c r="A305" s="11" t="s">
        <v>374</v>
      </c>
      <c r="B305" s="12" t="s">
        <v>0</v>
      </c>
      <c r="C305" s="12" t="s">
        <v>77</v>
      </c>
      <c r="D305" s="12" t="s">
        <v>189</v>
      </c>
      <c r="E305" s="11">
        <v>402</v>
      </c>
      <c r="F305" s="13"/>
      <c r="G305" s="11">
        <v>41.623179999999998</v>
      </c>
      <c r="H305" s="11">
        <v>-120.18006699999999</v>
      </c>
      <c r="I305" s="11" t="s">
        <v>374</v>
      </c>
      <c r="J305" s="15">
        <v>-4.4261921958288304E-3</v>
      </c>
      <c r="K305" s="16">
        <v>57.019999999999996</v>
      </c>
      <c r="L305" s="16">
        <v>13.9</v>
      </c>
      <c r="M305" s="17">
        <v>26877</v>
      </c>
      <c r="N305" s="29">
        <v>7.6</v>
      </c>
      <c r="O305" s="29">
        <v>8.3000000000000007</v>
      </c>
      <c r="P305" s="16"/>
      <c r="Q305" s="21">
        <v>275</v>
      </c>
      <c r="R305" s="22" t="s">
        <v>45</v>
      </c>
      <c r="S305" s="16"/>
      <c r="T305" s="21">
        <v>14</v>
      </c>
      <c r="U305" s="16">
        <v>1</v>
      </c>
      <c r="V305" s="16">
        <v>29</v>
      </c>
      <c r="W305" s="16">
        <v>9.4</v>
      </c>
      <c r="X305" s="21">
        <v>0</v>
      </c>
      <c r="Y305" s="21"/>
      <c r="Z305" s="21"/>
      <c r="AA305" s="21">
        <v>128</v>
      </c>
      <c r="AB305" s="61">
        <f t="shared" ref="AB305:AB313" si="18">(($AB$420*2)/$AA$420)*AA305</f>
        <v>156.06738544205086</v>
      </c>
      <c r="AC305" s="21"/>
      <c r="AD305" s="21">
        <v>6.6</v>
      </c>
      <c r="AE305" s="16">
        <v>2.8</v>
      </c>
      <c r="AF305" s="16"/>
      <c r="AG305" s="21">
        <v>6.6</v>
      </c>
      <c r="AH305" s="240"/>
      <c r="AI305" s="11"/>
      <c r="AJ305" s="24" t="s">
        <v>46</v>
      </c>
    </row>
    <row r="306" spans="1:36" s="26" customFormat="1">
      <c r="A306" s="11" t="s">
        <v>399</v>
      </c>
      <c r="B306" s="12" t="s">
        <v>0</v>
      </c>
      <c r="C306" s="12"/>
      <c r="D306" s="12"/>
      <c r="E306" s="11">
        <v>80</v>
      </c>
      <c r="F306" s="13"/>
      <c r="G306" s="11">
        <v>41.740935999999998</v>
      </c>
      <c r="H306" s="11">
        <v>-120.196871</v>
      </c>
      <c r="I306" s="11" t="s">
        <v>399</v>
      </c>
      <c r="J306" s="15">
        <v>4.39086103901785E-3</v>
      </c>
      <c r="K306" s="16">
        <v>57.2</v>
      </c>
      <c r="L306" s="16">
        <v>14</v>
      </c>
      <c r="M306" s="17">
        <v>21350</v>
      </c>
      <c r="N306" s="29">
        <v>8.1</v>
      </c>
      <c r="O306" s="29"/>
      <c r="P306" s="16"/>
      <c r="Q306" s="21">
        <v>314</v>
      </c>
      <c r="R306" s="22" t="s">
        <v>45</v>
      </c>
      <c r="S306" s="16">
        <v>42</v>
      </c>
      <c r="T306" s="21">
        <v>23</v>
      </c>
      <c r="U306" s="16">
        <v>3.2</v>
      </c>
      <c r="V306" s="16">
        <v>36</v>
      </c>
      <c r="W306" s="16">
        <v>7</v>
      </c>
      <c r="X306" s="21">
        <v>0.08</v>
      </c>
      <c r="Y306" s="21"/>
      <c r="Z306" s="21"/>
      <c r="AA306" s="21">
        <v>162</v>
      </c>
      <c r="AB306" s="61">
        <f t="shared" si="18"/>
        <v>197.52278470009563</v>
      </c>
      <c r="AC306" s="21"/>
      <c r="AD306" s="21">
        <v>2.8</v>
      </c>
      <c r="AE306" s="16">
        <v>2.6</v>
      </c>
      <c r="AF306" s="16">
        <v>0.6</v>
      </c>
      <c r="AG306" s="21">
        <v>1.5</v>
      </c>
      <c r="AH306" s="240"/>
      <c r="AI306" s="11"/>
      <c r="AJ306" s="24" t="s">
        <v>46</v>
      </c>
    </row>
    <row r="307" spans="1:36" s="26" customFormat="1">
      <c r="A307" s="27" t="s">
        <v>374</v>
      </c>
      <c r="B307" s="12" t="s">
        <v>0</v>
      </c>
      <c r="C307" s="12" t="s">
        <v>77</v>
      </c>
      <c r="D307" s="12" t="s">
        <v>189</v>
      </c>
      <c r="E307" s="27">
        <v>402</v>
      </c>
      <c r="F307" s="28"/>
      <c r="G307" s="11">
        <v>41.623179999999998</v>
      </c>
      <c r="H307" s="11">
        <v>-120.18006699999999</v>
      </c>
      <c r="I307" s="27" t="s">
        <v>374</v>
      </c>
      <c r="J307" s="15">
        <v>5.5619274556565304E-2</v>
      </c>
      <c r="K307" s="16">
        <v>57.92</v>
      </c>
      <c r="L307" s="16">
        <v>14.4</v>
      </c>
      <c r="M307" s="17">
        <v>30181</v>
      </c>
      <c r="N307" s="29">
        <v>7.7</v>
      </c>
      <c r="O307" s="29">
        <v>8.4</v>
      </c>
      <c r="P307" s="16"/>
      <c r="Q307" s="21">
        <v>260</v>
      </c>
      <c r="R307" s="22" t="s">
        <v>45</v>
      </c>
      <c r="S307" s="16"/>
      <c r="T307" s="21">
        <v>15</v>
      </c>
      <c r="U307" s="16">
        <v>1.3</v>
      </c>
      <c r="V307" s="16">
        <v>28</v>
      </c>
      <c r="W307" s="16">
        <v>9</v>
      </c>
      <c r="X307" s="21">
        <v>0</v>
      </c>
      <c r="Y307" s="21"/>
      <c r="Z307" s="21"/>
      <c r="AA307" s="21">
        <v>125</v>
      </c>
      <c r="AB307" s="61">
        <f t="shared" si="18"/>
        <v>152.40955609575281</v>
      </c>
      <c r="AC307" s="21"/>
      <c r="AD307" s="21"/>
      <c r="AE307" s="16">
        <v>1</v>
      </c>
      <c r="AF307" s="16"/>
      <c r="AG307" s="21"/>
      <c r="AH307" s="240"/>
      <c r="AI307" s="11"/>
      <c r="AJ307" s="24" t="s">
        <v>46</v>
      </c>
    </row>
    <row r="308" spans="1:36" s="26" customFormat="1">
      <c r="A308" s="27" t="s">
        <v>379</v>
      </c>
      <c r="B308" s="12" t="s">
        <v>0</v>
      </c>
      <c r="C308" s="12" t="s">
        <v>80</v>
      </c>
      <c r="D308" s="12" t="s">
        <v>245</v>
      </c>
      <c r="E308" s="27">
        <v>140</v>
      </c>
      <c r="F308" s="28"/>
      <c r="G308" s="11">
        <v>41.620626999999999</v>
      </c>
      <c r="H308" s="11">
        <v>-120.180796</v>
      </c>
      <c r="I308" s="27" t="s">
        <v>379</v>
      </c>
      <c r="J308" s="15">
        <v>-5.2783994094764471E-3</v>
      </c>
      <c r="K308" s="16">
        <v>57.92</v>
      </c>
      <c r="L308" s="16">
        <v>14.4</v>
      </c>
      <c r="M308" s="17">
        <v>28306</v>
      </c>
      <c r="N308" s="29">
        <v>6.9</v>
      </c>
      <c r="O308" s="29">
        <v>8.5</v>
      </c>
      <c r="P308" s="16"/>
      <c r="Q308" s="21">
        <v>350</v>
      </c>
      <c r="R308" s="22" t="s">
        <v>45</v>
      </c>
      <c r="S308" s="16"/>
      <c r="T308" s="21">
        <v>14</v>
      </c>
      <c r="U308" s="16">
        <v>0.5</v>
      </c>
      <c r="V308" s="16">
        <v>37</v>
      </c>
      <c r="W308" s="16">
        <v>13</v>
      </c>
      <c r="X308" s="21">
        <v>0.1</v>
      </c>
      <c r="Y308" s="21"/>
      <c r="Z308" s="21"/>
      <c r="AA308" s="21">
        <v>156</v>
      </c>
      <c r="AB308" s="61">
        <f t="shared" si="18"/>
        <v>190.20712600749948</v>
      </c>
      <c r="AC308" s="21"/>
      <c r="AD308" s="21">
        <v>10</v>
      </c>
      <c r="AE308" s="16">
        <v>2</v>
      </c>
      <c r="AF308" s="16"/>
      <c r="AG308" s="21">
        <v>12</v>
      </c>
      <c r="AH308" s="240"/>
      <c r="AI308" s="11"/>
      <c r="AJ308" s="24" t="s">
        <v>46</v>
      </c>
    </row>
    <row r="309" spans="1:36" s="26" customFormat="1">
      <c r="A309" s="27" t="s">
        <v>390</v>
      </c>
      <c r="B309" s="12" t="s">
        <v>0</v>
      </c>
      <c r="C309" s="12" t="s">
        <v>250</v>
      </c>
      <c r="D309" s="12" t="s">
        <v>193</v>
      </c>
      <c r="E309" s="27">
        <v>49</v>
      </c>
      <c r="F309" s="28"/>
      <c r="G309" s="11">
        <v>41.645488</v>
      </c>
      <c r="H309" s="11">
        <v>-120.19038500000001</v>
      </c>
      <c r="I309" s="27" t="s">
        <v>390</v>
      </c>
      <c r="J309" s="15">
        <v>-3.1814597933343255E-3</v>
      </c>
      <c r="K309" s="16">
        <v>57.92</v>
      </c>
      <c r="L309" s="16">
        <v>14.4</v>
      </c>
      <c r="M309" s="17">
        <v>29047</v>
      </c>
      <c r="N309" s="29">
        <v>7</v>
      </c>
      <c r="O309" s="29">
        <v>8.6</v>
      </c>
      <c r="P309" s="16"/>
      <c r="Q309" s="21">
        <v>700</v>
      </c>
      <c r="R309" s="22" t="s">
        <v>45</v>
      </c>
      <c r="S309" s="16"/>
      <c r="T309" s="21">
        <v>35</v>
      </c>
      <c r="U309" s="16">
        <v>1.1000000000000001</v>
      </c>
      <c r="V309" s="16">
        <v>80</v>
      </c>
      <c r="W309" s="16">
        <v>30</v>
      </c>
      <c r="X309" s="21">
        <v>0.1</v>
      </c>
      <c r="Y309" s="21"/>
      <c r="Z309" s="21"/>
      <c r="AA309" s="21">
        <v>386</v>
      </c>
      <c r="AB309" s="61">
        <f t="shared" si="18"/>
        <v>470.64070922368461</v>
      </c>
      <c r="AC309" s="21"/>
      <c r="AD309" s="21">
        <v>10</v>
      </c>
      <c r="AE309" s="16">
        <v>5</v>
      </c>
      <c r="AF309" s="16"/>
      <c r="AG309" s="21">
        <v>0</v>
      </c>
      <c r="AH309" s="240">
        <v>0.01</v>
      </c>
      <c r="AI309" s="11"/>
      <c r="AJ309" s="24" t="s">
        <v>46</v>
      </c>
    </row>
    <row r="310" spans="1:36" s="26" customFormat="1">
      <c r="A310" s="11" t="s">
        <v>393</v>
      </c>
      <c r="B310" s="12" t="s">
        <v>0</v>
      </c>
      <c r="C310" s="12" t="s">
        <v>77</v>
      </c>
      <c r="D310" s="12" t="s">
        <v>263</v>
      </c>
      <c r="E310" s="30">
        <v>340</v>
      </c>
      <c r="F310" s="31"/>
      <c r="G310" s="11">
        <v>41.631768999999998</v>
      </c>
      <c r="H310" s="11">
        <v>-120.18112499999999</v>
      </c>
      <c r="I310" s="11" t="s">
        <v>393</v>
      </c>
      <c r="J310" s="15">
        <v>2.3375449860077637E-2</v>
      </c>
      <c r="K310" s="16">
        <v>57.92</v>
      </c>
      <c r="L310" s="16">
        <v>14.4</v>
      </c>
      <c r="M310" s="17">
        <v>30194</v>
      </c>
      <c r="N310" s="29">
        <v>7.9</v>
      </c>
      <c r="O310" s="29">
        <v>7.5</v>
      </c>
      <c r="P310" s="16"/>
      <c r="Q310" s="21">
        <v>192</v>
      </c>
      <c r="R310" s="22" t="s">
        <v>45</v>
      </c>
      <c r="S310" s="16"/>
      <c r="T310" s="21">
        <v>14</v>
      </c>
      <c r="U310" s="16">
        <v>1.5</v>
      </c>
      <c r="V310" s="16">
        <v>17</v>
      </c>
      <c r="W310" s="16">
        <v>7</v>
      </c>
      <c r="X310" s="21">
        <v>0</v>
      </c>
      <c r="Y310" s="21"/>
      <c r="Z310" s="21"/>
      <c r="AA310" s="21">
        <v>97</v>
      </c>
      <c r="AB310" s="61">
        <f t="shared" si="18"/>
        <v>118.26981553030417</v>
      </c>
      <c r="AC310" s="21"/>
      <c r="AD310" s="21"/>
      <c r="AE310" s="16">
        <v>1</v>
      </c>
      <c r="AF310" s="16">
        <v>0.2</v>
      </c>
      <c r="AG310" s="21"/>
      <c r="AH310" s="240"/>
      <c r="AI310" s="11"/>
      <c r="AJ310" s="24" t="s">
        <v>46</v>
      </c>
    </row>
    <row r="311" spans="1:36" s="26" customFormat="1">
      <c r="A311" s="11" t="s">
        <v>395</v>
      </c>
      <c r="B311" s="12" t="s">
        <v>0</v>
      </c>
      <c r="C311" s="12" t="s">
        <v>77</v>
      </c>
      <c r="D311" s="12" t="s">
        <v>394</v>
      </c>
      <c r="E311" s="30">
        <v>360</v>
      </c>
      <c r="F311" s="31"/>
      <c r="G311" s="11">
        <v>41.631869000000002</v>
      </c>
      <c r="H311" s="14">
        <v>-120.17319999999999</v>
      </c>
      <c r="I311" s="11" t="s">
        <v>395</v>
      </c>
      <c r="J311" s="15">
        <v>3.2587154585599014E-2</v>
      </c>
      <c r="K311" s="16">
        <v>57.92</v>
      </c>
      <c r="L311" s="16">
        <v>14.4</v>
      </c>
      <c r="M311" s="17">
        <v>30483</v>
      </c>
      <c r="N311" s="29">
        <v>8.1</v>
      </c>
      <c r="O311" s="29">
        <v>8.1999999999999993</v>
      </c>
      <c r="P311" s="16"/>
      <c r="Q311" s="21">
        <v>218</v>
      </c>
      <c r="R311" s="22" t="s">
        <v>45</v>
      </c>
      <c r="S311" s="16"/>
      <c r="T311" s="21">
        <v>23</v>
      </c>
      <c r="U311" s="16">
        <v>3.5</v>
      </c>
      <c r="V311" s="16">
        <v>17</v>
      </c>
      <c r="W311" s="16">
        <v>5</v>
      </c>
      <c r="X311" s="21">
        <v>0</v>
      </c>
      <c r="Y311" s="21"/>
      <c r="Z311" s="21"/>
      <c r="AA311" s="21">
        <v>102</v>
      </c>
      <c r="AB311" s="61">
        <f t="shared" si="18"/>
        <v>124.36619777413428</v>
      </c>
      <c r="AC311" s="21"/>
      <c r="AD311" s="21">
        <v>3</v>
      </c>
      <c r="AE311" s="16">
        <v>3</v>
      </c>
      <c r="AF311" s="16"/>
      <c r="AG311" s="21">
        <v>1</v>
      </c>
      <c r="AH311" s="240"/>
      <c r="AI311" s="11"/>
      <c r="AJ311" s="24" t="s">
        <v>46</v>
      </c>
    </row>
    <row r="312" spans="1:36" s="26" customFormat="1">
      <c r="A312" s="11" t="s">
        <v>396</v>
      </c>
      <c r="B312" s="12" t="s">
        <v>0</v>
      </c>
      <c r="C312" s="12" t="s">
        <v>85</v>
      </c>
      <c r="D312" s="12"/>
      <c r="E312" s="30">
        <v>45</v>
      </c>
      <c r="F312" s="31"/>
      <c r="G312" s="14">
        <v>41.775060000000003</v>
      </c>
      <c r="H312" s="14">
        <v>-120.18125999999999</v>
      </c>
      <c r="I312" s="11" t="s">
        <v>396</v>
      </c>
      <c r="J312" s="15">
        <v>-2.0139972294345502E-2</v>
      </c>
      <c r="K312" s="16">
        <v>57.92</v>
      </c>
      <c r="L312" s="16">
        <v>14.4</v>
      </c>
      <c r="M312" s="17">
        <v>21350</v>
      </c>
      <c r="N312" s="18"/>
      <c r="O312" s="19">
        <v>7.6</v>
      </c>
      <c r="P312" s="20"/>
      <c r="Q312" s="21">
        <v>185</v>
      </c>
      <c r="R312" s="22" t="s">
        <v>45</v>
      </c>
      <c r="S312" s="16">
        <v>40</v>
      </c>
      <c r="T312" s="21">
        <v>8</v>
      </c>
      <c r="U312" s="16">
        <v>3.8</v>
      </c>
      <c r="V312" s="16">
        <v>37</v>
      </c>
      <c r="W312" s="16">
        <v>6.6</v>
      </c>
      <c r="X312" s="21">
        <v>0.08</v>
      </c>
      <c r="Y312" s="21"/>
      <c r="Z312" s="21"/>
      <c r="AA312" s="21">
        <v>134</v>
      </c>
      <c r="AB312" s="61">
        <f t="shared" si="18"/>
        <v>163.38304413464701</v>
      </c>
      <c r="AC312" s="21"/>
      <c r="AD312" s="21">
        <v>6.3</v>
      </c>
      <c r="AE312" s="16">
        <v>3.5</v>
      </c>
      <c r="AF312" s="16">
        <v>0.4</v>
      </c>
      <c r="AG312" s="21">
        <v>1.4</v>
      </c>
      <c r="AH312" s="240"/>
      <c r="AI312" s="11"/>
      <c r="AJ312" s="24" t="s">
        <v>46</v>
      </c>
    </row>
    <row r="313" spans="1:36" s="26" customFormat="1">
      <c r="A313" s="17" t="s">
        <v>385</v>
      </c>
      <c r="B313" s="12" t="s">
        <v>0</v>
      </c>
      <c r="C313" s="12" t="s">
        <v>85</v>
      </c>
      <c r="D313" s="12" t="s">
        <v>384</v>
      </c>
      <c r="E313" s="11">
        <v>90</v>
      </c>
      <c r="F313" s="13"/>
      <c r="G313" s="11">
        <v>41.641285000000003</v>
      </c>
      <c r="H313" s="11">
        <v>-120.217647</v>
      </c>
      <c r="I313" s="17" t="s">
        <v>385</v>
      </c>
      <c r="J313" s="15">
        <v>-3.9205178095297825E-2</v>
      </c>
      <c r="K313" s="16">
        <v>59</v>
      </c>
      <c r="L313" s="16">
        <v>15</v>
      </c>
      <c r="M313" s="17">
        <v>27227</v>
      </c>
      <c r="N313" s="29">
        <v>6.7</v>
      </c>
      <c r="O313" s="29">
        <v>7.5</v>
      </c>
      <c r="P313" s="16"/>
      <c r="Q313" s="21">
        <v>110</v>
      </c>
      <c r="R313" s="22" t="s">
        <v>45</v>
      </c>
      <c r="S313" s="16"/>
      <c r="T313" s="21">
        <v>4.5</v>
      </c>
      <c r="U313" s="16">
        <v>0.9</v>
      </c>
      <c r="V313" s="16">
        <v>14</v>
      </c>
      <c r="W313" s="16">
        <v>3.2</v>
      </c>
      <c r="X313" s="21">
        <v>0</v>
      </c>
      <c r="Y313" s="21"/>
      <c r="Z313" s="21"/>
      <c r="AA313" s="21">
        <v>62</v>
      </c>
      <c r="AB313" s="61">
        <f t="shared" si="18"/>
        <v>75.595139823493383</v>
      </c>
      <c r="AC313" s="21"/>
      <c r="AD313" s="21">
        <v>1.6</v>
      </c>
      <c r="AE313" s="16">
        <v>0</v>
      </c>
      <c r="AF313" s="16"/>
      <c r="AG313" s="21">
        <v>0.3</v>
      </c>
      <c r="AH313" s="240"/>
      <c r="AI313" s="11"/>
      <c r="AJ313" s="24" t="s">
        <v>46</v>
      </c>
    </row>
    <row r="314" spans="1:36" s="26" customFormat="1">
      <c r="A314" s="24" t="s">
        <v>400</v>
      </c>
      <c r="B314" s="12" t="s">
        <v>0</v>
      </c>
      <c r="C314" s="12"/>
      <c r="D314" s="12" t="s">
        <v>311</v>
      </c>
      <c r="E314" s="11">
        <v>0</v>
      </c>
      <c r="F314" s="13">
        <v>2</v>
      </c>
      <c r="G314" s="11"/>
      <c r="H314" s="11"/>
      <c r="I314" s="24" t="s">
        <v>400</v>
      </c>
      <c r="J314" s="15">
        <v>-1.542222677259434E-2</v>
      </c>
      <c r="K314" s="16">
        <v>59</v>
      </c>
      <c r="L314" s="35">
        <v>15</v>
      </c>
      <c r="M314" s="24">
        <v>2003</v>
      </c>
      <c r="N314" s="83">
        <v>7.03</v>
      </c>
      <c r="O314" s="61"/>
      <c r="P314" s="76">
        <v>577</v>
      </c>
      <c r="Q314" s="76"/>
      <c r="R314" s="38" t="s">
        <v>45</v>
      </c>
      <c r="S314" s="84"/>
      <c r="T314" s="76">
        <v>241</v>
      </c>
      <c r="U314" s="85">
        <v>14.8</v>
      </c>
      <c r="V314" s="76">
        <v>28.2</v>
      </c>
      <c r="W314" s="76">
        <v>5.55</v>
      </c>
      <c r="X314" s="76">
        <v>4.4000000000000004</v>
      </c>
      <c r="Y314" s="76"/>
      <c r="Z314" s="76">
        <v>2.3999999999999998E-4</v>
      </c>
      <c r="AA314" s="21"/>
      <c r="AB314" s="76">
        <v>254</v>
      </c>
      <c r="AC314" s="76"/>
      <c r="AD314" s="76">
        <v>211</v>
      </c>
      <c r="AE314" s="76">
        <v>153</v>
      </c>
      <c r="AF314" s="76">
        <v>4.8</v>
      </c>
      <c r="AG314" s="76"/>
      <c r="AH314" s="240"/>
      <c r="AI314" s="86"/>
      <c r="AJ314" s="24" t="s">
        <v>484</v>
      </c>
    </row>
    <row r="315" spans="1:36" s="26" customFormat="1">
      <c r="A315" s="24" t="s">
        <v>402</v>
      </c>
      <c r="B315" s="12" t="s">
        <v>0</v>
      </c>
      <c r="C315" s="12"/>
      <c r="D315" s="12" t="s">
        <v>133</v>
      </c>
      <c r="E315" s="11"/>
      <c r="F315" s="13"/>
      <c r="G315" s="11"/>
      <c r="H315" s="11"/>
      <c r="I315" s="24" t="s">
        <v>402</v>
      </c>
      <c r="J315" s="15">
        <v>3.7101728992563886E-2</v>
      </c>
      <c r="K315" s="16">
        <v>59</v>
      </c>
      <c r="L315" s="35">
        <v>15</v>
      </c>
      <c r="M315" s="24">
        <v>2003</v>
      </c>
      <c r="N315" s="61">
        <v>7.98</v>
      </c>
      <c r="O315" s="61"/>
      <c r="P315" s="76">
        <v>122</v>
      </c>
      <c r="Q315" s="76"/>
      <c r="R315" s="76" t="s">
        <v>45</v>
      </c>
      <c r="S315" s="84"/>
      <c r="T315" s="76">
        <v>25</v>
      </c>
      <c r="U315" s="85">
        <v>1.6</v>
      </c>
      <c r="V315" s="76">
        <v>10.199999999999999</v>
      </c>
      <c r="W315" s="76">
        <v>3.92</v>
      </c>
      <c r="X315" s="76">
        <v>0.11</v>
      </c>
      <c r="Y315" s="76"/>
      <c r="Z315" s="76">
        <v>5.0999999999999995E-3</v>
      </c>
      <c r="AA315" s="21"/>
      <c r="AB315" s="76">
        <v>108.2</v>
      </c>
      <c r="AC315" s="76"/>
      <c r="AD315" s="76">
        <v>1.26</v>
      </c>
      <c r="AE315" s="76">
        <v>0.74</v>
      </c>
      <c r="AF315" s="84"/>
      <c r="AG315" s="84"/>
      <c r="AH315" s="240"/>
      <c r="AI315" s="87"/>
      <c r="AJ315" s="24" t="s">
        <v>484</v>
      </c>
    </row>
    <row r="316" spans="1:36" s="26" customFormat="1">
      <c r="A316" s="24" t="s">
        <v>404</v>
      </c>
      <c r="B316" s="12" t="s">
        <v>0</v>
      </c>
      <c r="C316" s="12"/>
      <c r="D316" s="12" t="s">
        <v>133</v>
      </c>
      <c r="E316" s="11"/>
      <c r="F316" s="13"/>
      <c r="G316" s="11"/>
      <c r="H316" s="11"/>
      <c r="I316" s="24" t="s">
        <v>404</v>
      </c>
      <c r="J316" s="15">
        <v>1.5184166572035524E-2</v>
      </c>
      <c r="K316" s="16">
        <v>59</v>
      </c>
      <c r="L316" s="35">
        <v>15</v>
      </c>
      <c r="M316" s="24">
        <v>2003</v>
      </c>
      <c r="N316" s="61">
        <v>7.94</v>
      </c>
      <c r="O316" s="61"/>
      <c r="P316" s="76">
        <v>128</v>
      </c>
      <c r="Q316" s="76"/>
      <c r="R316" s="76" t="s">
        <v>45</v>
      </c>
      <c r="S316" s="84"/>
      <c r="T316" s="76">
        <v>25.7</v>
      </c>
      <c r="U316" s="85">
        <v>2.5</v>
      </c>
      <c r="V316" s="76">
        <v>11.4</v>
      </c>
      <c r="W316" s="76">
        <v>4.97</v>
      </c>
      <c r="X316" s="76"/>
      <c r="Y316" s="76"/>
      <c r="Z316" s="76">
        <v>2.0000000000000002E-5</v>
      </c>
      <c r="AA316" s="21"/>
      <c r="AB316" s="76">
        <v>123</v>
      </c>
      <c r="AC316" s="76"/>
      <c r="AD316" s="76">
        <v>2.14</v>
      </c>
      <c r="AE316" s="76">
        <v>1.23</v>
      </c>
      <c r="AF316" s="76"/>
      <c r="AG316" s="76"/>
      <c r="AH316" s="240"/>
      <c r="AI316" s="86"/>
      <c r="AJ316" s="24" t="s">
        <v>484</v>
      </c>
    </row>
    <row r="317" spans="1:36">
      <c r="A317" s="11" t="s">
        <v>373</v>
      </c>
      <c r="B317" s="12" t="s">
        <v>0</v>
      </c>
      <c r="C317" s="12" t="s">
        <v>77</v>
      </c>
      <c r="D317" s="12" t="s">
        <v>193</v>
      </c>
      <c r="E317" s="11">
        <v>384</v>
      </c>
      <c r="I317" s="11" t="s">
        <v>373</v>
      </c>
      <c r="J317" s="15" t="e">
        <v>#DIV/0!</v>
      </c>
      <c r="K317" s="16">
        <v>59.900000000000006</v>
      </c>
      <c r="L317" s="16">
        <v>15.5</v>
      </c>
      <c r="M317" s="17">
        <v>30194</v>
      </c>
      <c r="N317" s="29">
        <v>8.1</v>
      </c>
      <c r="O317" s="29"/>
      <c r="Q317" s="21">
        <v>268</v>
      </c>
      <c r="R317" s="22" t="s">
        <v>45</v>
      </c>
      <c r="AB317" s="61">
        <v>0</v>
      </c>
      <c r="AJ317" s="24" t="s">
        <v>46</v>
      </c>
    </row>
    <row r="318" spans="1:36" s="26" customFormat="1">
      <c r="A318" s="11" t="s">
        <v>389</v>
      </c>
      <c r="B318" s="12" t="s">
        <v>0</v>
      </c>
      <c r="C318" s="12" t="s">
        <v>80</v>
      </c>
      <c r="D318" s="12" t="s">
        <v>263</v>
      </c>
      <c r="E318" s="30">
        <v>35</v>
      </c>
      <c r="F318" s="31"/>
      <c r="G318" s="11">
        <v>41.649762000000003</v>
      </c>
      <c r="H318" s="11">
        <v>-120.199625</v>
      </c>
      <c r="I318" s="11" t="s">
        <v>389</v>
      </c>
      <c r="J318" s="15">
        <v>-4.0099501672487972E-3</v>
      </c>
      <c r="K318" s="16">
        <v>59.900000000000006</v>
      </c>
      <c r="L318" s="16">
        <v>15.5</v>
      </c>
      <c r="M318" s="17">
        <v>21349</v>
      </c>
      <c r="N318" s="18"/>
      <c r="O318" s="19">
        <v>7.1</v>
      </c>
      <c r="P318" s="20"/>
      <c r="Q318" s="21">
        <v>140</v>
      </c>
      <c r="R318" s="22" t="s">
        <v>45</v>
      </c>
      <c r="S318" s="16">
        <v>28</v>
      </c>
      <c r="T318" s="21">
        <v>8</v>
      </c>
      <c r="U318" s="16">
        <v>1.3</v>
      </c>
      <c r="V318" s="16">
        <v>22</v>
      </c>
      <c r="W318" s="16">
        <v>6.4</v>
      </c>
      <c r="X318" s="21">
        <v>0.06</v>
      </c>
      <c r="Y318" s="21"/>
      <c r="Z318" s="21"/>
      <c r="AA318" s="21">
        <v>88</v>
      </c>
      <c r="AB318" s="61">
        <f>(($AB$420*2)/$AA$420)*AA318</f>
        <v>107.29632749140997</v>
      </c>
      <c r="AC318" s="21"/>
      <c r="AD318" s="21">
        <v>2.6</v>
      </c>
      <c r="AE318" s="16">
        <v>1.5</v>
      </c>
      <c r="AF318" s="16">
        <v>0.2</v>
      </c>
      <c r="AG318" s="21">
        <v>9.6999999999999993</v>
      </c>
      <c r="AH318" s="240"/>
      <c r="AI318" s="11"/>
      <c r="AJ318" s="24" t="s">
        <v>46</v>
      </c>
    </row>
    <row r="319" spans="1:36" s="26" customFormat="1">
      <c r="A319" s="27" t="s">
        <v>396</v>
      </c>
      <c r="B319" s="12" t="s">
        <v>0</v>
      </c>
      <c r="C319" s="12" t="s">
        <v>85</v>
      </c>
      <c r="D319" s="12"/>
      <c r="E319" s="27">
        <v>45</v>
      </c>
      <c r="F319" s="28"/>
      <c r="G319" s="14">
        <v>41.775060000000003</v>
      </c>
      <c r="H319" s="14">
        <v>-120.18125999999999</v>
      </c>
      <c r="I319" s="27" t="s">
        <v>396</v>
      </c>
      <c r="J319" s="15">
        <v>-4.5951533899608269E-4</v>
      </c>
      <c r="K319" s="16">
        <v>59.900000000000006</v>
      </c>
      <c r="L319" s="16">
        <v>15.5</v>
      </c>
      <c r="M319" s="17">
        <v>27619</v>
      </c>
      <c r="N319" s="29">
        <v>7.1</v>
      </c>
      <c r="O319" s="29">
        <v>8.4</v>
      </c>
      <c r="P319" s="16"/>
      <c r="Q319" s="21">
        <v>275</v>
      </c>
      <c r="R319" s="22" t="s">
        <v>45</v>
      </c>
      <c r="S319" s="16"/>
      <c r="T319" s="21">
        <v>10</v>
      </c>
      <c r="U319" s="16">
        <v>2.1</v>
      </c>
      <c r="V319" s="16">
        <v>31</v>
      </c>
      <c r="W319" s="16">
        <v>10</v>
      </c>
      <c r="X319" s="21">
        <v>0</v>
      </c>
      <c r="Y319" s="21"/>
      <c r="Z319" s="21"/>
      <c r="AA319" s="21">
        <v>134</v>
      </c>
      <c r="AB319" s="61">
        <f>(($AB$420*2)/$AA$420)*AA319</f>
        <v>163.38304413464701</v>
      </c>
      <c r="AC319" s="21"/>
      <c r="AD319" s="21">
        <v>3.8</v>
      </c>
      <c r="AE319" s="16">
        <v>2.5</v>
      </c>
      <c r="AF319" s="16"/>
      <c r="AG319" s="21">
        <v>2.1</v>
      </c>
      <c r="AH319" s="240"/>
      <c r="AI319" s="11"/>
      <c r="AJ319" s="24" t="s">
        <v>46</v>
      </c>
    </row>
    <row r="320" spans="1:36" s="26" customFormat="1">
      <c r="A320" s="34" t="s">
        <v>409</v>
      </c>
      <c r="B320" s="12" t="s">
        <v>0</v>
      </c>
      <c r="C320" s="12"/>
      <c r="D320" s="12" t="s">
        <v>133</v>
      </c>
      <c r="E320" s="11">
        <v>117.81</v>
      </c>
      <c r="F320" s="13">
        <v>1</v>
      </c>
      <c r="G320" s="11"/>
      <c r="H320" s="11"/>
      <c r="I320" s="34" t="s">
        <v>409</v>
      </c>
      <c r="J320" s="59">
        <v>-0.02</v>
      </c>
      <c r="K320" s="16">
        <v>59.900000000000006</v>
      </c>
      <c r="L320" s="35">
        <v>15.5</v>
      </c>
      <c r="M320" s="60">
        <v>1974</v>
      </c>
      <c r="N320" s="61"/>
      <c r="O320" s="61"/>
      <c r="P320" s="22"/>
      <c r="Q320" s="22"/>
      <c r="R320" s="92" t="s">
        <v>51</v>
      </c>
      <c r="S320" s="93">
        <v>47.8</v>
      </c>
      <c r="T320" s="93">
        <v>26.5</v>
      </c>
      <c r="U320" s="61">
        <v>3.73</v>
      </c>
      <c r="V320" s="93">
        <v>13</v>
      </c>
      <c r="W320" s="93">
        <v>4.7</v>
      </c>
      <c r="X320" s="93"/>
      <c r="Y320" s="93"/>
      <c r="Z320" s="93"/>
      <c r="AA320" s="21"/>
      <c r="AB320" s="237">
        <v>135</v>
      </c>
      <c r="AC320" s="93"/>
      <c r="AD320" s="93">
        <v>6.1</v>
      </c>
      <c r="AE320" s="93">
        <v>0.85</v>
      </c>
      <c r="AF320" s="93"/>
      <c r="AG320" s="93"/>
      <c r="AH320" s="240"/>
      <c r="AI320" s="94"/>
      <c r="AJ320" s="24" t="s">
        <v>121</v>
      </c>
    </row>
    <row r="321" spans="1:36" s="67" customFormat="1">
      <c r="A321" s="109" t="s">
        <v>406</v>
      </c>
      <c r="B321" s="111" t="s">
        <v>0</v>
      </c>
      <c r="C321" s="111"/>
      <c r="D321" s="111" t="s">
        <v>133</v>
      </c>
      <c r="E321" s="110">
        <v>0</v>
      </c>
      <c r="F321" s="112"/>
      <c r="G321" s="110">
        <v>41.668329</v>
      </c>
      <c r="H321" s="110">
        <v>-120.201695</v>
      </c>
      <c r="I321" s="109" t="s">
        <v>406</v>
      </c>
      <c r="J321" s="122">
        <v>1.9790565143253946E-2</v>
      </c>
      <c r="K321" s="20">
        <v>60.44</v>
      </c>
      <c r="L321" s="108">
        <v>15.8</v>
      </c>
      <c r="M321" s="109">
        <v>2003</v>
      </c>
      <c r="N321" s="98">
        <v>8</v>
      </c>
      <c r="O321" s="98"/>
      <c r="P321" s="143">
        <v>88.6</v>
      </c>
      <c r="Q321" s="143"/>
      <c r="R321" s="143" t="s">
        <v>45</v>
      </c>
      <c r="S321" s="144"/>
      <c r="T321" s="143">
        <v>7.7</v>
      </c>
      <c r="U321" s="145">
        <v>0.9</v>
      </c>
      <c r="V321" s="143">
        <v>14</v>
      </c>
      <c r="W321" s="143">
        <v>6.47</v>
      </c>
      <c r="X321" s="143"/>
      <c r="Y321" s="143"/>
      <c r="Z321" s="143">
        <v>1.0000000000000001E-5</v>
      </c>
      <c r="AA321" s="113"/>
      <c r="AB321" s="143">
        <v>92.6</v>
      </c>
      <c r="AC321" s="143"/>
      <c r="AD321" s="143"/>
      <c r="AE321" s="143">
        <v>0.23200000000000001</v>
      </c>
      <c r="AF321" s="143">
        <v>0.06</v>
      </c>
      <c r="AG321" s="143"/>
      <c r="AH321" s="152"/>
      <c r="AI321" s="146"/>
      <c r="AJ321" s="109" t="s">
        <v>484</v>
      </c>
    </row>
    <row r="322" spans="1:36" s="26" customFormat="1">
      <c r="A322" s="24" t="s">
        <v>407</v>
      </c>
      <c r="B322" s="12" t="s">
        <v>0</v>
      </c>
      <c r="C322" s="12"/>
      <c r="D322" s="12" t="s">
        <v>133</v>
      </c>
      <c r="E322" s="11"/>
      <c r="F322" s="13"/>
      <c r="G322" s="11"/>
      <c r="H322" s="11"/>
      <c r="I322" s="24" t="s">
        <v>407</v>
      </c>
      <c r="J322" s="15">
        <v>3.057877627740244E-2</v>
      </c>
      <c r="K322" s="16">
        <v>60.8</v>
      </c>
      <c r="L322" s="35">
        <v>16</v>
      </c>
      <c r="M322" s="24">
        <v>2003</v>
      </c>
      <c r="N322" s="61">
        <v>9.06</v>
      </c>
      <c r="O322" s="61"/>
      <c r="P322" s="76">
        <v>795</v>
      </c>
      <c r="Q322" s="76"/>
      <c r="R322" s="76" t="s">
        <v>45</v>
      </c>
      <c r="S322" s="84"/>
      <c r="T322" s="76">
        <v>416</v>
      </c>
      <c r="U322" s="85">
        <v>6.9</v>
      </c>
      <c r="V322" s="76">
        <v>0.7</v>
      </c>
      <c r="W322" s="76">
        <v>7.77</v>
      </c>
      <c r="X322" s="76">
        <v>7.8</v>
      </c>
      <c r="Y322" s="76"/>
      <c r="Z322" s="84"/>
      <c r="AA322" s="21"/>
      <c r="AB322" s="76">
        <v>910</v>
      </c>
      <c r="AC322" s="76"/>
      <c r="AD322" s="76">
        <v>10.8</v>
      </c>
      <c r="AE322" s="76">
        <v>84.1</v>
      </c>
      <c r="AF322" s="76">
        <v>5.9</v>
      </c>
      <c r="AG322" s="76"/>
      <c r="AH322" s="240"/>
      <c r="AI322" s="86"/>
      <c r="AJ322" s="24" t="s">
        <v>484</v>
      </c>
    </row>
    <row r="323" spans="1:36" s="26" customFormat="1">
      <c r="A323" s="11" t="s">
        <v>390</v>
      </c>
      <c r="B323" s="12" t="s">
        <v>0</v>
      </c>
      <c r="C323" s="12" t="s">
        <v>250</v>
      </c>
      <c r="D323" s="12" t="s">
        <v>193</v>
      </c>
      <c r="E323" s="30">
        <v>49</v>
      </c>
      <c r="F323" s="31"/>
      <c r="G323" s="11">
        <v>41.645488</v>
      </c>
      <c r="H323" s="11">
        <v>-120.19038500000001</v>
      </c>
      <c r="I323" s="11" t="s">
        <v>390</v>
      </c>
      <c r="J323" s="15">
        <v>4.812886797118796E-3</v>
      </c>
      <c r="K323" s="16">
        <v>60.980000000000004</v>
      </c>
      <c r="L323" s="16">
        <v>16.100000000000001</v>
      </c>
      <c r="M323" s="17">
        <v>21438</v>
      </c>
      <c r="N323" s="18"/>
      <c r="O323" s="19">
        <v>8</v>
      </c>
      <c r="P323" s="20"/>
      <c r="Q323" s="21">
        <v>350</v>
      </c>
      <c r="R323" s="22" t="s">
        <v>45</v>
      </c>
      <c r="S323" s="16">
        <v>36</v>
      </c>
      <c r="T323" s="21">
        <v>18</v>
      </c>
      <c r="U323" s="16">
        <v>1.3</v>
      </c>
      <c r="V323" s="16">
        <v>35</v>
      </c>
      <c r="W323" s="16">
        <v>15</v>
      </c>
      <c r="X323" s="21">
        <v>0.06</v>
      </c>
      <c r="Y323" s="21"/>
      <c r="Z323" s="21"/>
      <c r="AA323" s="21">
        <v>185</v>
      </c>
      <c r="AB323" s="61">
        <f t="shared" ref="AB323:AB332" si="19">(($AB$420*2)/$AA$420)*AA323</f>
        <v>225.56614302171414</v>
      </c>
      <c r="AC323" s="21"/>
      <c r="AD323" s="21">
        <v>1.5</v>
      </c>
      <c r="AE323" s="16">
        <v>0.2</v>
      </c>
      <c r="AF323" s="16">
        <v>0.3</v>
      </c>
      <c r="AG323" s="21">
        <v>0.7</v>
      </c>
      <c r="AH323" s="240"/>
      <c r="AI323" s="11"/>
      <c r="AJ323" s="24" t="s">
        <v>46</v>
      </c>
    </row>
    <row r="324" spans="1:36" s="26" customFormat="1">
      <c r="A324" s="11" t="s">
        <v>388</v>
      </c>
      <c r="B324" s="12" t="s">
        <v>0</v>
      </c>
      <c r="C324" s="12" t="s">
        <v>77</v>
      </c>
      <c r="D324" s="12" t="s">
        <v>387</v>
      </c>
      <c r="E324" s="11">
        <v>1100</v>
      </c>
      <c r="F324" s="13"/>
      <c r="G324" s="11">
        <v>41.646014000000001</v>
      </c>
      <c r="H324" s="11">
        <v>-120.181265</v>
      </c>
      <c r="I324" s="11" t="s">
        <v>388</v>
      </c>
      <c r="J324" s="15">
        <v>7.5711390693597759E-3</v>
      </c>
      <c r="K324" s="16">
        <v>62.06</v>
      </c>
      <c r="L324" s="16">
        <v>16.7</v>
      </c>
      <c r="M324" s="17">
        <v>21350</v>
      </c>
      <c r="N324" s="18"/>
      <c r="O324" s="19">
        <v>8.4</v>
      </c>
      <c r="P324" s="20"/>
      <c r="Q324" s="21">
        <v>541</v>
      </c>
      <c r="R324" s="22" t="s">
        <v>45</v>
      </c>
      <c r="S324" s="16">
        <v>60</v>
      </c>
      <c r="T324" s="21">
        <v>135</v>
      </c>
      <c r="U324" s="16">
        <v>2.9</v>
      </c>
      <c r="V324" s="16">
        <v>0</v>
      </c>
      <c r="W324" s="16">
        <v>0</v>
      </c>
      <c r="X324" s="21">
        <v>0.43</v>
      </c>
      <c r="Y324" s="21"/>
      <c r="Z324" s="21"/>
      <c r="AA324" s="21">
        <v>279</v>
      </c>
      <c r="AB324" s="61">
        <f t="shared" si="19"/>
        <v>340.17812920572027</v>
      </c>
      <c r="AC324" s="21"/>
      <c r="AD324" s="21">
        <v>2.2999999999999998</v>
      </c>
      <c r="AE324" s="16">
        <v>3.4</v>
      </c>
      <c r="AF324" s="16">
        <v>2.5</v>
      </c>
      <c r="AG324" s="21">
        <v>0.4</v>
      </c>
      <c r="AH324" s="240"/>
      <c r="AI324" s="11"/>
      <c r="AJ324" s="24" t="s">
        <v>46</v>
      </c>
    </row>
    <row r="325" spans="1:36" s="26" customFormat="1">
      <c r="A325" s="27" t="s">
        <v>396</v>
      </c>
      <c r="B325" s="12" t="s">
        <v>0</v>
      </c>
      <c r="C325" s="12" t="s">
        <v>85</v>
      </c>
      <c r="D325" s="12"/>
      <c r="E325" s="27">
        <v>45</v>
      </c>
      <c r="F325" s="28"/>
      <c r="G325" s="14">
        <v>41.775060000000003</v>
      </c>
      <c r="H325" s="14">
        <v>-120.18125999999999</v>
      </c>
      <c r="I325" s="27" t="s">
        <v>396</v>
      </c>
      <c r="J325" s="15">
        <v>-6.8650936527968661E-3</v>
      </c>
      <c r="K325" s="16">
        <v>62.06</v>
      </c>
      <c r="L325" s="16">
        <v>16.7</v>
      </c>
      <c r="M325" s="17">
        <v>22838</v>
      </c>
      <c r="N325" s="29">
        <v>7.2</v>
      </c>
      <c r="O325" s="29">
        <v>8.3000000000000007</v>
      </c>
      <c r="P325" s="16"/>
      <c r="Q325" s="21">
        <v>343</v>
      </c>
      <c r="R325" s="22" t="s">
        <v>45</v>
      </c>
      <c r="S325" s="16">
        <v>42</v>
      </c>
      <c r="T325" s="21">
        <v>11</v>
      </c>
      <c r="U325" s="16">
        <v>2.7</v>
      </c>
      <c r="V325" s="16">
        <v>45</v>
      </c>
      <c r="W325" s="16">
        <v>9.5</v>
      </c>
      <c r="X325" s="21">
        <v>0.05</v>
      </c>
      <c r="Y325" s="21"/>
      <c r="Z325" s="21"/>
      <c r="AA325" s="21">
        <v>157</v>
      </c>
      <c r="AB325" s="61">
        <f t="shared" si="19"/>
        <v>191.42640245626552</v>
      </c>
      <c r="AC325" s="21"/>
      <c r="AD325" s="21">
        <v>4.9000000000000004</v>
      </c>
      <c r="AE325" s="16">
        <v>4.7</v>
      </c>
      <c r="AF325" s="16">
        <v>0.2</v>
      </c>
      <c r="AG325" s="21">
        <v>15</v>
      </c>
      <c r="AH325" s="240">
        <v>0.01</v>
      </c>
      <c r="AI325" s="11"/>
      <c r="AJ325" s="24" t="s">
        <v>46</v>
      </c>
    </row>
    <row r="326" spans="1:36" s="26" customFormat="1">
      <c r="A326" s="11" t="s">
        <v>397</v>
      </c>
      <c r="B326" s="12" t="s">
        <v>0</v>
      </c>
      <c r="C326" s="12" t="s">
        <v>80</v>
      </c>
      <c r="D326" s="12" t="s">
        <v>181</v>
      </c>
      <c r="E326" s="11">
        <v>118</v>
      </c>
      <c r="F326" s="13"/>
      <c r="G326" s="11">
        <v>41.751353000000002</v>
      </c>
      <c r="H326" s="11">
        <v>-120.187566</v>
      </c>
      <c r="I326" s="11" t="s">
        <v>397</v>
      </c>
      <c r="J326" s="15">
        <v>1.9719904149395218E-2</v>
      </c>
      <c r="K326" s="16">
        <v>66.02</v>
      </c>
      <c r="L326" s="16">
        <v>18.899999999999999</v>
      </c>
      <c r="M326" s="17">
        <v>30194</v>
      </c>
      <c r="N326" s="29">
        <v>8.6</v>
      </c>
      <c r="O326" s="29">
        <v>8.4</v>
      </c>
      <c r="P326" s="16"/>
      <c r="Q326" s="21">
        <v>640</v>
      </c>
      <c r="R326" s="22" t="s">
        <v>45</v>
      </c>
      <c r="S326" s="16"/>
      <c r="T326" s="21">
        <v>159</v>
      </c>
      <c r="U326" s="16">
        <v>2.1</v>
      </c>
      <c r="V326" s="16">
        <v>1</v>
      </c>
      <c r="W326" s="16">
        <v>0</v>
      </c>
      <c r="X326" s="21">
        <v>1.2</v>
      </c>
      <c r="Y326" s="21"/>
      <c r="Z326" s="21"/>
      <c r="AA326" s="21">
        <v>311</v>
      </c>
      <c r="AB326" s="61">
        <f t="shared" si="19"/>
        <v>379.19497556623298</v>
      </c>
      <c r="AC326" s="21"/>
      <c r="AD326" s="21"/>
      <c r="AE326" s="16">
        <v>15</v>
      </c>
      <c r="AF326" s="16">
        <v>2.1</v>
      </c>
      <c r="AG326" s="21"/>
      <c r="AH326" s="240"/>
      <c r="AI326" s="11"/>
      <c r="AJ326" s="24" t="s">
        <v>46</v>
      </c>
    </row>
    <row r="327" spans="1:36" s="26" customFormat="1">
      <c r="A327" s="11" t="s">
        <v>398</v>
      </c>
      <c r="B327" s="12" t="s">
        <v>0</v>
      </c>
      <c r="C327" s="12" t="s">
        <v>250</v>
      </c>
      <c r="D327" s="12" t="s">
        <v>181</v>
      </c>
      <c r="E327" s="11">
        <v>183</v>
      </c>
      <c r="F327" s="13"/>
      <c r="G327" s="11">
        <v>41.749437999999998</v>
      </c>
      <c r="H327" s="11">
        <v>-120.190308</v>
      </c>
      <c r="I327" s="11" t="s">
        <v>398</v>
      </c>
      <c r="J327" s="15">
        <v>0.12103068437085393</v>
      </c>
      <c r="K327" s="16">
        <v>66.02</v>
      </c>
      <c r="L327" s="16">
        <v>18.899999999999999</v>
      </c>
      <c r="M327" s="17">
        <v>21342</v>
      </c>
      <c r="N327" s="18"/>
      <c r="O327" s="19">
        <v>8.4</v>
      </c>
      <c r="P327" s="20"/>
      <c r="Q327" s="21">
        <v>230</v>
      </c>
      <c r="R327" s="22" t="s">
        <v>45</v>
      </c>
      <c r="S327" s="16">
        <v>46</v>
      </c>
      <c r="T327" s="21">
        <v>27</v>
      </c>
      <c r="U327" s="16">
        <v>5</v>
      </c>
      <c r="V327" s="16">
        <v>26</v>
      </c>
      <c r="W327" s="16">
        <v>9</v>
      </c>
      <c r="X327" s="21">
        <v>0.08</v>
      </c>
      <c r="Y327" s="21"/>
      <c r="Z327" s="21"/>
      <c r="AA327" s="21">
        <v>113</v>
      </c>
      <c r="AB327" s="61">
        <f t="shared" si="19"/>
        <v>137.77823871056052</v>
      </c>
      <c r="AC327" s="21"/>
      <c r="AD327" s="21">
        <v>7.1</v>
      </c>
      <c r="AE327" s="16">
        <v>7</v>
      </c>
      <c r="AF327" s="16">
        <v>0.3</v>
      </c>
      <c r="AG327" s="21"/>
      <c r="AH327" s="240"/>
      <c r="AI327" s="11"/>
      <c r="AJ327" s="24" t="s">
        <v>46</v>
      </c>
    </row>
    <row r="328" spans="1:36" s="26" customFormat="1">
      <c r="A328" s="27" t="s">
        <v>398</v>
      </c>
      <c r="B328" s="12" t="s">
        <v>0</v>
      </c>
      <c r="C328" s="12" t="s">
        <v>250</v>
      </c>
      <c r="D328" s="12" t="s">
        <v>181</v>
      </c>
      <c r="E328" s="27">
        <v>183</v>
      </c>
      <c r="F328" s="28"/>
      <c r="G328" s="11">
        <v>41.749437999999998</v>
      </c>
      <c r="H328" s="11">
        <v>-120.190308</v>
      </c>
      <c r="I328" s="27" t="s">
        <v>398</v>
      </c>
      <c r="J328" s="15">
        <v>-5.2342896166973595E-3</v>
      </c>
      <c r="K328" s="16">
        <v>66.02</v>
      </c>
      <c r="L328" s="16">
        <v>18.899999999999999</v>
      </c>
      <c r="M328" s="17">
        <v>23229</v>
      </c>
      <c r="N328" s="18"/>
      <c r="O328" s="19">
        <v>8.4</v>
      </c>
      <c r="P328" s="20"/>
      <c r="Q328" s="21">
        <v>300</v>
      </c>
      <c r="R328" s="22" t="s">
        <v>45</v>
      </c>
      <c r="S328" s="16">
        <v>39</v>
      </c>
      <c r="T328" s="21">
        <v>31</v>
      </c>
      <c r="U328" s="16">
        <v>3.2</v>
      </c>
      <c r="V328" s="16">
        <v>25</v>
      </c>
      <c r="W328" s="16">
        <v>9.1999999999999993</v>
      </c>
      <c r="X328" s="21">
        <v>0.1</v>
      </c>
      <c r="Y328" s="21"/>
      <c r="Z328" s="21"/>
      <c r="AA328" s="21">
        <v>159</v>
      </c>
      <c r="AB328" s="61">
        <f t="shared" si="19"/>
        <v>193.86495535379757</v>
      </c>
      <c r="AC328" s="21"/>
      <c r="AD328" s="21">
        <v>4.8</v>
      </c>
      <c r="AE328" s="16">
        <v>6</v>
      </c>
      <c r="AF328" s="16">
        <v>0.1</v>
      </c>
      <c r="AG328" s="21">
        <v>1.2</v>
      </c>
      <c r="AH328" s="240">
        <v>0.01</v>
      </c>
      <c r="AI328" s="11"/>
      <c r="AJ328" s="24" t="s">
        <v>46</v>
      </c>
    </row>
    <row r="329" spans="1:36" s="26" customFormat="1">
      <c r="A329" s="11" t="s">
        <v>386</v>
      </c>
      <c r="B329" s="12" t="s">
        <v>0</v>
      </c>
      <c r="C329" s="12" t="s">
        <v>77</v>
      </c>
      <c r="D329" s="12" t="s">
        <v>181</v>
      </c>
      <c r="E329" s="11">
        <v>600</v>
      </c>
      <c r="F329" s="13"/>
      <c r="G329" s="11">
        <v>41.714212000000003</v>
      </c>
      <c r="H329" s="11">
        <v>-120.197512</v>
      </c>
      <c r="I329" s="11" t="s">
        <v>386</v>
      </c>
      <c r="J329" s="15">
        <v>1.534866591809405E-2</v>
      </c>
      <c r="K329" s="16">
        <v>68</v>
      </c>
      <c r="L329" s="16">
        <v>20</v>
      </c>
      <c r="M329" s="17">
        <v>30194</v>
      </c>
      <c r="N329" s="29">
        <v>8.4</v>
      </c>
      <c r="O329" s="29">
        <v>8.3000000000000007</v>
      </c>
      <c r="P329" s="16"/>
      <c r="Q329" s="21">
        <v>2200</v>
      </c>
      <c r="R329" s="22" t="s">
        <v>45</v>
      </c>
      <c r="S329" s="16"/>
      <c r="T329" s="21">
        <v>493</v>
      </c>
      <c r="U329" s="16">
        <v>7.1</v>
      </c>
      <c r="V329" s="16">
        <v>3</v>
      </c>
      <c r="W329" s="16">
        <v>1</v>
      </c>
      <c r="X329" s="21">
        <v>3.1</v>
      </c>
      <c r="Y329" s="21"/>
      <c r="Z329" s="21"/>
      <c r="AA329" s="21">
        <v>515</v>
      </c>
      <c r="AB329" s="61">
        <f t="shared" si="19"/>
        <v>627.92737111450151</v>
      </c>
      <c r="AC329" s="21"/>
      <c r="AD329" s="21"/>
      <c r="AE329" s="16">
        <v>379</v>
      </c>
      <c r="AF329" s="16">
        <v>4.0999999999999996</v>
      </c>
      <c r="AG329" s="21"/>
      <c r="AH329" s="240">
        <v>0.01</v>
      </c>
      <c r="AI329" s="11"/>
      <c r="AJ329" s="24" t="s">
        <v>46</v>
      </c>
    </row>
    <row r="330" spans="1:36" s="26" customFormat="1">
      <c r="A330" s="11" t="s">
        <v>379</v>
      </c>
      <c r="B330" s="12" t="s">
        <v>0</v>
      </c>
      <c r="C330" s="12" t="s">
        <v>80</v>
      </c>
      <c r="D330" s="12" t="s">
        <v>245</v>
      </c>
      <c r="E330" s="11">
        <v>140</v>
      </c>
      <c r="F330" s="13"/>
      <c r="G330" s="11">
        <v>41.620626999999999</v>
      </c>
      <c r="H330" s="11">
        <v>-120.180796</v>
      </c>
      <c r="I330" s="11" t="s">
        <v>379</v>
      </c>
      <c r="J330" s="15">
        <v>9.3162945170152892E-3</v>
      </c>
      <c r="K330" s="16">
        <v>68.900000000000006</v>
      </c>
      <c r="L330" s="16">
        <v>20.5</v>
      </c>
      <c r="M330" s="17">
        <v>26555</v>
      </c>
      <c r="N330" s="29">
        <v>7.4</v>
      </c>
      <c r="O330" s="29">
        <v>7.4</v>
      </c>
      <c r="P330" s="16"/>
      <c r="Q330" s="21">
        <v>335</v>
      </c>
      <c r="R330" s="22" t="s">
        <v>45</v>
      </c>
      <c r="S330" s="16"/>
      <c r="T330" s="21">
        <v>15</v>
      </c>
      <c r="U330" s="16">
        <v>0.8</v>
      </c>
      <c r="V330" s="16">
        <v>32</v>
      </c>
      <c r="W330" s="16">
        <v>13</v>
      </c>
      <c r="X330" s="21">
        <v>0</v>
      </c>
      <c r="Y330" s="21"/>
      <c r="Z330" s="21"/>
      <c r="AA330" s="21">
        <v>137</v>
      </c>
      <c r="AB330" s="61">
        <f t="shared" si="19"/>
        <v>167.04087348094507</v>
      </c>
      <c r="AC330" s="21"/>
      <c r="AD330" s="21">
        <v>6.9</v>
      </c>
      <c r="AE330" s="16">
        <v>7.2</v>
      </c>
      <c r="AF330" s="16"/>
      <c r="AG330" s="21">
        <v>12</v>
      </c>
      <c r="AH330" s="240"/>
      <c r="AI330" s="11"/>
      <c r="AJ330" s="24" t="s">
        <v>46</v>
      </c>
    </row>
    <row r="331" spans="1:36" s="26" customFormat="1">
      <c r="A331" s="27" t="s">
        <v>388</v>
      </c>
      <c r="B331" s="12" t="s">
        <v>0</v>
      </c>
      <c r="C331" s="12" t="s">
        <v>77</v>
      </c>
      <c r="D331" s="12" t="s">
        <v>387</v>
      </c>
      <c r="E331" s="27">
        <v>1100</v>
      </c>
      <c r="F331" s="28"/>
      <c r="G331" s="11">
        <v>41.646014000000001</v>
      </c>
      <c r="H331" s="11">
        <v>-120.181265</v>
      </c>
      <c r="I331" s="27" t="s">
        <v>388</v>
      </c>
      <c r="J331" s="15">
        <v>1.0699076682195293E-2</v>
      </c>
      <c r="K331" s="46"/>
      <c r="L331" s="16"/>
      <c r="M331" s="17">
        <v>22516</v>
      </c>
      <c r="N331" s="18"/>
      <c r="O331" s="19">
        <v>8.4</v>
      </c>
      <c r="P331" s="20"/>
      <c r="Q331" s="21">
        <v>492</v>
      </c>
      <c r="R331" s="22" t="s">
        <v>45</v>
      </c>
      <c r="S331" s="16">
        <v>53</v>
      </c>
      <c r="T331" s="21">
        <v>120</v>
      </c>
      <c r="U331" s="16">
        <v>1.7</v>
      </c>
      <c r="V331" s="16">
        <v>2.1</v>
      </c>
      <c r="W331" s="16">
        <v>0</v>
      </c>
      <c r="X331" s="21">
        <v>0.45</v>
      </c>
      <c r="Y331" s="21"/>
      <c r="Z331" s="21"/>
      <c r="AA331" s="21">
        <v>251</v>
      </c>
      <c r="AB331" s="61">
        <f t="shared" si="19"/>
        <v>306.03838864027159</v>
      </c>
      <c r="AC331" s="21"/>
      <c r="AD331" s="21">
        <v>0.5</v>
      </c>
      <c r="AE331" s="16">
        <v>1.4</v>
      </c>
      <c r="AF331" s="16">
        <v>2.2999999999999998</v>
      </c>
      <c r="AG331" s="21">
        <v>4.2</v>
      </c>
      <c r="AH331" s="240">
        <v>0</v>
      </c>
      <c r="AI331" s="11"/>
      <c r="AJ331" s="24" t="s">
        <v>46</v>
      </c>
    </row>
    <row r="332" spans="1:36">
      <c r="A332" s="11" t="s">
        <v>391</v>
      </c>
      <c r="B332" s="12" t="s">
        <v>0</v>
      </c>
      <c r="C332" s="12" t="s">
        <v>85</v>
      </c>
      <c r="E332" s="30">
        <v>70</v>
      </c>
      <c r="F332" s="31"/>
      <c r="G332" s="11">
        <v>41.645415999999997</v>
      </c>
      <c r="H332" s="14">
        <v>-120.19455000000001</v>
      </c>
      <c r="I332" s="11" t="s">
        <v>391</v>
      </c>
      <c r="J332" s="15">
        <v>-1.3005758698957585E-2</v>
      </c>
      <c r="M332" s="17">
        <v>20676</v>
      </c>
      <c r="N332" s="29">
        <v>8</v>
      </c>
      <c r="O332" s="29"/>
      <c r="Q332" s="21">
        <v>285</v>
      </c>
      <c r="R332" s="22" t="s">
        <v>45</v>
      </c>
      <c r="S332" s="16">
        <v>59</v>
      </c>
      <c r="T332" s="21">
        <v>41</v>
      </c>
      <c r="U332" s="16">
        <v>5.0999999999999996</v>
      </c>
      <c r="V332" s="16">
        <v>14</v>
      </c>
      <c r="W332" s="16">
        <v>5.2</v>
      </c>
      <c r="X332" s="21">
        <v>0</v>
      </c>
      <c r="AA332" s="21">
        <v>143</v>
      </c>
      <c r="AB332" s="61">
        <f t="shared" si="19"/>
        <v>174.35653217354121</v>
      </c>
      <c r="AD332" s="21">
        <v>1.9</v>
      </c>
      <c r="AE332" s="16">
        <v>0.5</v>
      </c>
      <c r="AF332" s="16">
        <v>0.3</v>
      </c>
      <c r="AG332" s="21">
        <v>12</v>
      </c>
      <c r="AJ332" s="24" t="s">
        <v>46</v>
      </c>
    </row>
    <row r="333" spans="1:36">
      <c r="A333" s="34" t="s">
        <v>410</v>
      </c>
      <c r="B333" s="12" t="s">
        <v>0</v>
      </c>
      <c r="D333" s="12" t="s">
        <v>133</v>
      </c>
      <c r="E333" s="11">
        <v>60.39</v>
      </c>
      <c r="F333" s="13">
        <v>1</v>
      </c>
      <c r="I333" s="34" t="s">
        <v>410</v>
      </c>
      <c r="J333" s="59">
        <v>-0.04</v>
      </c>
      <c r="K333" s="95"/>
      <c r="L333" s="35"/>
      <c r="M333" s="60">
        <v>1974</v>
      </c>
      <c r="N333" s="61"/>
      <c r="O333" s="61"/>
      <c r="P333" s="22"/>
      <c r="Q333" s="22"/>
      <c r="R333" s="92" t="s">
        <v>51</v>
      </c>
      <c r="S333" s="93">
        <v>47.7</v>
      </c>
      <c r="T333" s="96">
        <v>16</v>
      </c>
      <c r="U333" s="61">
        <v>2.63</v>
      </c>
      <c r="V333" s="93">
        <v>18</v>
      </c>
      <c r="W333" s="93">
        <v>6.6</v>
      </c>
      <c r="X333" s="93"/>
      <c r="Y333" s="93"/>
      <c r="Z333" s="93"/>
      <c r="AB333" s="237">
        <v>138</v>
      </c>
      <c r="AC333" s="93"/>
      <c r="AD333" s="93">
        <v>5</v>
      </c>
      <c r="AE333" s="97">
        <v>0.7</v>
      </c>
      <c r="AF333" s="93"/>
      <c r="AG333" s="93"/>
      <c r="AI333" s="94"/>
      <c r="AJ333" s="24" t="s">
        <v>121</v>
      </c>
    </row>
    <row r="334" spans="1:36">
      <c r="A334" s="34" t="s">
        <v>413</v>
      </c>
      <c r="B334" s="12" t="s">
        <v>0</v>
      </c>
      <c r="D334" s="12" t="s">
        <v>133</v>
      </c>
      <c r="F334" s="13">
        <v>1</v>
      </c>
      <c r="I334" s="34" t="s">
        <v>413</v>
      </c>
      <c r="J334" s="59">
        <v>0.02</v>
      </c>
      <c r="K334" s="95"/>
      <c r="L334" s="35"/>
      <c r="M334" s="60">
        <v>1974</v>
      </c>
      <c r="N334" s="61"/>
      <c r="O334" s="61"/>
      <c r="P334" s="22"/>
      <c r="Q334" s="22"/>
      <c r="R334" s="92" t="s">
        <v>51</v>
      </c>
      <c r="S334" s="96">
        <v>45</v>
      </c>
      <c r="T334" s="93">
        <v>80</v>
      </c>
      <c r="U334" s="61">
        <v>2.0299999999999998</v>
      </c>
      <c r="V334" s="93">
        <v>1.35</v>
      </c>
      <c r="W334" s="93">
        <v>0.44</v>
      </c>
      <c r="X334" s="93"/>
      <c r="Y334" s="93"/>
      <c r="Z334" s="93"/>
      <c r="AB334" s="237">
        <v>208</v>
      </c>
      <c r="AC334" s="93"/>
      <c r="AD334" s="93">
        <v>1.4</v>
      </c>
      <c r="AE334" s="97">
        <v>0.9</v>
      </c>
      <c r="AF334" s="93"/>
      <c r="AG334" s="93"/>
      <c r="AI334" s="94"/>
      <c r="AJ334" s="24" t="s">
        <v>121</v>
      </c>
    </row>
    <row r="335" spans="1:36">
      <c r="A335" s="34" t="s">
        <v>415</v>
      </c>
      <c r="B335" s="12" t="s">
        <v>0</v>
      </c>
      <c r="D335" s="12" t="s">
        <v>133</v>
      </c>
      <c r="E335" s="11">
        <v>65.34</v>
      </c>
      <c r="F335" s="13">
        <v>1</v>
      </c>
      <c r="I335" s="34" t="s">
        <v>415</v>
      </c>
      <c r="J335" s="59">
        <v>0</v>
      </c>
      <c r="K335" s="95"/>
      <c r="L335" s="35"/>
      <c r="M335" s="60">
        <v>1974</v>
      </c>
      <c r="N335" s="61"/>
      <c r="O335" s="61"/>
      <c r="P335" s="22"/>
      <c r="Q335" s="22"/>
      <c r="R335" s="92" t="s">
        <v>51</v>
      </c>
      <c r="S335" s="93">
        <v>35.9</v>
      </c>
      <c r="T335" s="96">
        <v>10</v>
      </c>
      <c r="U335" s="61">
        <v>3.15</v>
      </c>
      <c r="V335" s="93">
        <v>21</v>
      </c>
      <c r="W335" s="93">
        <v>10.5</v>
      </c>
      <c r="X335" s="93"/>
      <c r="Y335" s="93"/>
      <c r="Z335" s="93"/>
      <c r="AB335" s="237">
        <v>142</v>
      </c>
      <c r="AC335" s="93"/>
      <c r="AD335" s="93">
        <v>3.8</v>
      </c>
      <c r="AE335" s="97">
        <v>0.75</v>
      </c>
      <c r="AF335" s="93"/>
      <c r="AG335" s="93"/>
      <c r="AI335" s="94"/>
      <c r="AJ335" s="24" t="s">
        <v>121</v>
      </c>
    </row>
    <row r="336" spans="1:36" s="26" customFormat="1">
      <c r="B336" s="39"/>
      <c r="C336" s="39"/>
      <c r="D336" s="39"/>
      <c r="F336" s="40"/>
      <c r="H336" s="70"/>
      <c r="J336" s="15"/>
      <c r="K336" s="44"/>
      <c r="L336" s="41"/>
      <c r="M336" s="42"/>
      <c r="N336" s="65"/>
      <c r="O336" s="41"/>
      <c r="P336" s="41"/>
      <c r="Q336" s="44"/>
      <c r="R336" s="56"/>
      <c r="S336" s="52"/>
      <c r="T336" s="52"/>
      <c r="U336" s="52"/>
      <c r="V336" s="52"/>
      <c r="W336" s="52"/>
      <c r="X336" s="52"/>
      <c r="Y336" s="44"/>
      <c r="Z336" s="44"/>
      <c r="AA336" s="44"/>
      <c r="AB336" s="44"/>
      <c r="AC336" s="44"/>
      <c r="AD336" s="44"/>
      <c r="AE336" s="41"/>
      <c r="AF336" s="52"/>
      <c r="AG336" s="44"/>
      <c r="AH336" s="71"/>
    </row>
    <row r="337" spans="1:36" s="162" customFormat="1">
      <c r="B337" s="163"/>
      <c r="C337" s="163"/>
      <c r="D337" s="163"/>
      <c r="F337" s="164"/>
      <c r="G337" s="165"/>
      <c r="H337" s="165"/>
      <c r="J337" s="166"/>
      <c r="K337" s="167"/>
      <c r="L337" s="168"/>
      <c r="M337" s="169"/>
      <c r="N337" s="170"/>
      <c r="O337" s="168"/>
      <c r="P337" s="168"/>
      <c r="Q337" s="167"/>
      <c r="R337" s="171"/>
      <c r="S337" s="172"/>
      <c r="T337" s="172"/>
      <c r="U337" s="172"/>
      <c r="V337" s="172"/>
      <c r="W337" s="168"/>
      <c r="X337" s="167"/>
      <c r="Y337" s="167"/>
      <c r="Z337" s="167"/>
      <c r="AA337" s="167"/>
      <c r="AB337" s="167"/>
      <c r="AC337" s="167"/>
      <c r="AD337" s="167"/>
      <c r="AE337" s="168"/>
      <c r="AF337" s="172"/>
      <c r="AG337" s="167"/>
      <c r="AH337" s="173"/>
    </row>
    <row r="338" spans="1:36" s="162" customFormat="1">
      <c r="A338" s="162" t="s">
        <v>451</v>
      </c>
      <c r="B338" s="163" t="s">
        <v>178</v>
      </c>
      <c r="C338" s="163"/>
      <c r="D338" s="163" t="s">
        <v>176</v>
      </c>
      <c r="E338" s="162">
        <v>0</v>
      </c>
      <c r="F338" s="164"/>
      <c r="G338" s="165">
        <v>41.46</v>
      </c>
      <c r="H338" s="165">
        <v>-120.09</v>
      </c>
      <c r="I338" s="162" t="s">
        <v>178</v>
      </c>
      <c r="J338" s="174">
        <v>0.33557813281920479</v>
      </c>
      <c r="K338" s="168">
        <v>64.039999999999992</v>
      </c>
      <c r="L338" s="167">
        <v>17.8</v>
      </c>
      <c r="M338" s="169">
        <v>38870</v>
      </c>
      <c r="N338" s="172">
        <v>9.0500000000000007</v>
      </c>
      <c r="O338" s="172"/>
      <c r="P338" s="167"/>
      <c r="Q338" s="171">
        <v>2720</v>
      </c>
      <c r="R338" s="171" t="s">
        <v>45</v>
      </c>
      <c r="S338" s="171"/>
      <c r="T338" s="184">
        <f>('Fluid (molkg) '!T338)*T$420*1000</f>
        <v>637.50632210000003</v>
      </c>
      <c r="U338" s="184">
        <f>('Fluid (molkg) '!U338)*U$420*1000</f>
        <v>1.0900606039999998</v>
      </c>
      <c r="V338" s="184">
        <f>('Fluid (molkg) '!V338)*V$420*1000</f>
        <v>4.3090007999999997</v>
      </c>
      <c r="W338" s="184">
        <f>('Fluid (molkg) '!W338)*W$420*1000</f>
        <v>0.60009045000000005</v>
      </c>
      <c r="X338" s="171"/>
      <c r="Y338" s="171"/>
      <c r="Z338" s="171"/>
      <c r="AA338" s="167">
        <v>300</v>
      </c>
      <c r="AB338" s="184">
        <f>(($AB$420*2)/$AA$420)*AA338</f>
        <v>365.78293462980673</v>
      </c>
      <c r="AC338" s="184"/>
      <c r="AD338" s="184">
        <f>('Fluid (molkg) '!AD338)*AD$420*1000</f>
        <v>137.36951800000003</v>
      </c>
      <c r="AE338" s="184">
        <f>('Fluid (molkg) '!AE338)*AE$420*1000</f>
        <v>391.75565000000006</v>
      </c>
      <c r="AF338" s="184"/>
      <c r="AG338" s="184">
        <v>1.8992100869999999</v>
      </c>
      <c r="AH338" s="173"/>
      <c r="AI338" s="177"/>
      <c r="AJ338" s="162" t="s">
        <v>179</v>
      </c>
    </row>
    <row r="339" spans="1:36" s="162" customFormat="1">
      <c r="A339" s="162" t="s">
        <v>452</v>
      </c>
      <c r="B339" s="163" t="s">
        <v>178</v>
      </c>
      <c r="C339" s="163"/>
      <c r="D339" s="163" t="s">
        <v>176</v>
      </c>
      <c r="E339" s="162">
        <v>0</v>
      </c>
      <c r="F339" s="164"/>
      <c r="G339" s="165">
        <v>41.46</v>
      </c>
      <c r="H339" s="165">
        <v>-120.09</v>
      </c>
      <c r="I339" s="162" t="s">
        <v>178</v>
      </c>
      <c r="J339" s="174">
        <v>0.16813171751484007</v>
      </c>
      <c r="K339" s="168">
        <v>77.180000000000007</v>
      </c>
      <c r="L339" s="167">
        <v>25.1</v>
      </c>
      <c r="M339" s="169">
        <v>38959</v>
      </c>
      <c r="N339" s="172">
        <v>9.4700000000000006</v>
      </c>
      <c r="O339" s="172"/>
      <c r="P339" s="167"/>
      <c r="Q339" s="171">
        <v>18850</v>
      </c>
      <c r="R339" s="171" t="s">
        <v>45</v>
      </c>
      <c r="S339" s="171"/>
      <c r="T339" s="184">
        <f>('Fluid (molkg) '!T339)*T$420*1000</f>
        <v>5133.8455387000004</v>
      </c>
      <c r="U339" s="184">
        <f>('Fluid (molkg) '!U339)*U$420*1000</f>
        <v>6.2498632550000002</v>
      </c>
      <c r="V339" s="184">
        <f>('Fluid (molkg) '!V339)*V$420*1000</f>
        <v>7.2480671999999986</v>
      </c>
      <c r="W339" s="184">
        <f>('Fluid (molkg) '!W339)*W$420*1000</f>
        <v>2.9895150000000001E-6</v>
      </c>
      <c r="X339" s="171"/>
      <c r="Y339" s="171"/>
      <c r="Z339" s="171"/>
      <c r="AA339" s="167">
        <v>580</v>
      </c>
      <c r="AB339" s="184">
        <f>(($AB$420*2)/$AA$420)*AA339</f>
        <v>707.18034028429292</v>
      </c>
      <c r="AC339" s="184"/>
      <c r="AD339" s="184">
        <f>('Fluid (molkg) '!AD339)*AD$420*1000</f>
        <v>1553.3322420000002</v>
      </c>
      <c r="AE339" s="184">
        <f>('Fluid (molkg) '!AE339)*AE$420*1000</f>
        <v>4504.6581800000004</v>
      </c>
      <c r="AF339" s="184"/>
      <c r="AG339" s="184">
        <v>2.1577705199999995E-3</v>
      </c>
      <c r="AH339" s="173"/>
      <c r="AI339" s="177"/>
      <c r="AJ339" s="162" t="s">
        <v>179</v>
      </c>
    </row>
    <row r="340" spans="1:36" s="162" customFormat="1">
      <c r="A340" s="162" t="s">
        <v>450</v>
      </c>
      <c r="B340" s="163" t="s">
        <v>178</v>
      </c>
      <c r="C340" s="163"/>
      <c r="D340" s="163" t="s">
        <v>176</v>
      </c>
      <c r="E340" s="162">
        <v>0</v>
      </c>
      <c r="F340" s="164"/>
      <c r="G340" s="165">
        <v>41.46</v>
      </c>
      <c r="H340" s="165">
        <v>-120.09</v>
      </c>
      <c r="I340" s="162" t="s">
        <v>178</v>
      </c>
      <c r="J340" s="174">
        <v>0.50379874497228927</v>
      </c>
      <c r="K340" s="178"/>
      <c r="L340" s="167"/>
      <c r="M340" s="169">
        <v>32588</v>
      </c>
      <c r="N340" s="172">
        <v>9.1</v>
      </c>
      <c r="O340" s="172"/>
      <c r="P340" s="167">
        <v>970</v>
      </c>
      <c r="Q340" s="171">
        <v>1530</v>
      </c>
      <c r="R340" s="171" t="s">
        <v>45</v>
      </c>
      <c r="S340" s="171"/>
      <c r="T340" s="171">
        <v>340</v>
      </c>
      <c r="U340" s="176">
        <v>2</v>
      </c>
      <c r="V340" s="171">
        <v>1.5</v>
      </c>
      <c r="W340" s="171">
        <v>1.4</v>
      </c>
      <c r="X340" s="171">
        <v>10</v>
      </c>
      <c r="Y340" s="171"/>
      <c r="Z340" s="171">
        <v>120</v>
      </c>
      <c r="AA340" s="167"/>
      <c r="AB340" s="187">
        <f>270+((AC340/AC420)*AB420)</f>
        <v>392.01550103401331</v>
      </c>
      <c r="AC340" s="171">
        <v>120</v>
      </c>
      <c r="AD340" s="171">
        <v>110</v>
      </c>
      <c r="AE340" s="171">
        <v>140</v>
      </c>
      <c r="AF340" s="171"/>
      <c r="AG340" s="171"/>
      <c r="AH340" s="173"/>
      <c r="AI340" s="179"/>
      <c r="AJ340" s="162" t="s">
        <v>177</v>
      </c>
    </row>
    <row r="341" spans="1:36" s="193" customFormat="1">
      <c r="A341" s="162" t="s">
        <v>454</v>
      </c>
      <c r="B341" s="194"/>
      <c r="C341" s="194"/>
      <c r="D341" s="194"/>
      <c r="F341" s="195"/>
      <c r="G341" s="165">
        <v>41.46</v>
      </c>
      <c r="H341" s="165">
        <v>-120.09</v>
      </c>
      <c r="I341" s="162" t="s">
        <v>178</v>
      </c>
      <c r="K341" s="196"/>
      <c r="L341" s="197"/>
      <c r="M341" s="198"/>
      <c r="N341" s="197"/>
      <c r="O341" s="197"/>
      <c r="P341" s="197"/>
      <c r="Q341" s="196"/>
      <c r="S341" s="197">
        <v>28</v>
      </c>
      <c r="T341" s="200">
        <v>3180</v>
      </c>
      <c r="U341" s="197">
        <v>7.5</v>
      </c>
      <c r="V341" s="197">
        <v>17</v>
      </c>
      <c r="W341" s="197">
        <v>8.9</v>
      </c>
      <c r="X341" s="196">
        <v>38</v>
      </c>
      <c r="Y341" s="196"/>
      <c r="Z341" s="196"/>
      <c r="AA341" s="196"/>
      <c r="AB341" s="196">
        <v>2040</v>
      </c>
      <c r="AC341" s="196"/>
      <c r="AD341" s="196">
        <v>576</v>
      </c>
      <c r="AE341" s="197">
        <v>3330</v>
      </c>
      <c r="AF341" s="197">
        <v>6</v>
      </c>
      <c r="AG341" s="196"/>
      <c r="AH341" s="216"/>
      <c r="AJ341" s="193" t="s">
        <v>478</v>
      </c>
    </row>
    <row r="342" spans="1:36" s="193" customFormat="1">
      <c r="A342" s="162" t="s">
        <v>474</v>
      </c>
      <c r="B342" s="194"/>
      <c r="C342" s="194"/>
      <c r="D342" s="194"/>
      <c r="F342" s="195"/>
      <c r="G342" s="165">
        <v>41.46</v>
      </c>
      <c r="H342" s="165">
        <v>-120.09</v>
      </c>
      <c r="I342" s="162" t="s">
        <v>446</v>
      </c>
      <c r="K342" s="196"/>
      <c r="L342" s="197"/>
      <c r="M342" s="198"/>
      <c r="N342" s="197">
        <v>9.1999999999999993</v>
      </c>
      <c r="O342" s="197"/>
      <c r="P342" s="197"/>
      <c r="Q342" s="196"/>
      <c r="R342" s="193" t="s">
        <v>447</v>
      </c>
      <c r="S342" s="197">
        <v>36</v>
      </c>
      <c r="T342" s="196">
        <v>4090</v>
      </c>
      <c r="U342" s="197">
        <v>11</v>
      </c>
      <c r="V342" s="197">
        <v>11</v>
      </c>
      <c r="W342" s="197">
        <v>31</v>
      </c>
      <c r="X342" s="196"/>
      <c r="Y342" s="196"/>
      <c r="Z342" s="196"/>
      <c r="AA342" s="196"/>
      <c r="AB342" s="196">
        <v>1410</v>
      </c>
      <c r="AC342" s="196">
        <v>644</v>
      </c>
      <c r="AD342" s="196">
        <v>900</v>
      </c>
      <c r="AE342" s="197">
        <v>4110</v>
      </c>
      <c r="AF342" s="197"/>
      <c r="AG342" s="196"/>
      <c r="AH342" s="216"/>
      <c r="AJ342" s="193" t="s">
        <v>475</v>
      </c>
    </row>
    <row r="343" spans="1:36" s="193" customFormat="1">
      <c r="A343" s="162" t="s">
        <v>455</v>
      </c>
      <c r="B343" s="194"/>
      <c r="C343" s="194"/>
      <c r="D343" s="194"/>
      <c r="F343" s="195"/>
      <c r="G343" s="165">
        <v>41.24</v>
      </c>
      <c r="H343" s="165">
        <v>-120.03</v>
      </c>
      <c r="I343" s="162" t="s">
        <v>445</v>
      </c>
      <c r="K343" s="196"/>
      <c r="L343" s="197"/>
      <c r="M343" s="195">
        <v>1967</v>
      </c>
      <c r="N343" s="192"/>
      <c r="O343" s="197"/>
      <c r="P343" s="197"/>
      <c r="Q343" s="196"/>
      <c r="R343" s="193" t="s">
        <v>4</v>
      </c>
      <c r="S343" s="197">
        <v>63</v>
      </c>
      <c r="T343" s="196">
        <v>1370</v>
      </c>
      <c r="U343" s="197">
        <v>11</v>
      </c>
      <c r="V343" s="197">
        <v>6.9</v>
      </c>
      <c r="W343" s="197">
        <v>0.9</v>
      </c>
      <c r="X343" s="196">
        <v>19</v>
      </c>
      <c r="Y343" s="196"/>
      <c r="Z343" s="196"/>
      <c r="AA343" s="196"/>
      <c r="AB343" s="196">
        <v>1200</v>
      </c>
      <c r="AC343" s="196"/>
      <c r="AD343" s="196">
        <v>307</v>
      </c>
      <c r="AE343" s="197">
        <v>1160</v>
      </c>
      <c r="AF343" s="197">
        <v>10</v>
      </c>
      <c r="AG343" s="196"/>
      <c r="AH343" s="216"/>
      <c r="AJ343" s="193" t="s">
        <v>478</v>
      </c>
    </row>
    <row r="344" spans="1:36" s="162" customFormat="1">
      <c r="B344" s="163"/>
      <c r="C344" s="163"/>
      <c r="D344" s="163"/>
      <c r="F344" s="164"/>
      <c r="G344" s="165"/>
      <c r="H344" s="165"/>
      <c r="J344" s="174"/>
      <c r="K344" s="178"/>
      <c r="L344" s="167"/>
      <c r="M344" s="169"/>
      <c r="N344" s="172"/>
      <c r="O344" s="172"/>
      <c r="P344" s="167"/>
      <c r="Q344" s="171"/>
      <c r="R344" s="171"/>
      <c r="S344" s="171"/>
      <c r="T344" s="171"/>
      <c r="U344" s="176"/>
      <c r="V344" s="171"/>
      <c r="W344" s="171"/>
      <c r="X344" s="171"/>
      <c r="Y344" s="171"/>
      <c r="Z344" s="171"/>
      <c r="AA344" s="167"/>
      <c r="AB344" s="187"/>
      <c r="AC344" s="171"/>
      <c r="AD344" s="171"/>
      <c r="AE344" s="171"/>
      <c r="AF344" s="171"/>
      <c r="AG344" s="171"/>
      <c r="AH344" s="173"/>
      <c r="AI344" s="179"/>
    </row>
    <row r="345" spans="1:36">
      <c r="A345" s="109" t="s">
        <v>438</v>
      </c>
      <c r="G345" s="14"/>
      <c r="H345" s="14"/>
      <c r="I345" s="24"/>
      <c r="J345" s="15"/>
      <c r="K345" s="75"/>
      <c r="L345" s="21"/>
      <c r="N345" s="101"/>
      <c r="O345" s="101"/>
      <c r="P345" s="21"/>
      <c r="Q345" s="100"/>
      <c r="R345" s="100"/>
      <c r="S345" s="100"/>
      <c r="T345" s="100"/>
      <c r="U345" s="102"/>
      <c r="V345" s="100"/>
      <c r="W345" s="100"/>
      <c r="X345" s="100"/>
      <c r="Y345" s="100"/>
      <c r="Z345" s="100"/>
      <c r="AB345" s="100"/>
      <c r="AC345" s="100"/>
      <c r="AD345" s="100"/>
      <c r="AE345" s="100"/>
      <c r="AF345" s="100"/>
      <c r="AG345" s="100"/>
      <c r="AI345" s="103"/>
      <c r="AJ345" s="24"/>
    </row>
    <row r="346" spans="1:36">
      <c r="A346" s="11" t="s">
        <v>416</v>
      </c>
      <c r="B346" s="12" t="s">
        <v>136</v>
      </c>
      <c r="C346" s="12" t="s">
        <v>80</v>
      </c>
      <c r="D346" s="12" t="s">
        <v>203</v>
      </c>
      <c r="E346" s="11">
        <v>52</v>
      </c>
      <c r="G346" s="14">
        <v>41.630470000000003</v>
      </c>
      <c r="H346" s="11">
        <v>-120.138237</v>
      </c>
      <c r="I346" s="11" t="s">
        <v>416</v>
      </c>
      <c r="J346" s="15">
        <v>-5.3781944869580271E-3</v>
      </c>
      <c r="K346" s="16">
        <v>57.019999999999996</v>
      </c>
      <c r="L346" s="16">
        <v>13.9</v>
      </c>
      <c r="M346" s="17">
        <v>21438</v>
      </c>
      <c r="N346" s="18"/>
      <c r="O346" s="19">
        <v>7.9</v>
      </c>
      <c r="P346" s="20"/>
      <c r="Q346" s="21">
        <v>1540</v>
      </c>
      <c r="R346" s="22" t="s">
        <v>45</v>
      </c>
      <c r="S346" s="16">
        <v>54</v>
      </c>
      <c r="T346" s="21">
        <v>235</v>
      </c>
      <c r="U346" s="16">
        <v>8.6</v>
      </c>
      <c r="V346" s="16">
        <v>61</v>
      </c>
      <c r="W346" s="16">
        <v>14</v>
      </c>
      <c r="X346" s="21">
        <v>0.93</v>
      </c>
      <c r="AA346" s="21">
        <v>188</v>
      </c>
      <c r="AB346" s="61">
        <f t="shared" ref="AB346:AB360" si="20">(($AB$420*2)/$AA$420)*AA346</f>
        <v>229.2239723680122</v>
      </c>
      <c r="AD346" s="21">
        <v>198</v>
      </c>
      <c r="AE346" s="16">
        <v>243</v>
      </c>
      <c r="AF346" s="16">
        <v>0.4</v>
      </c>
      <c r="AG346" s="21">
        <v>2.6</v>
      </c>
      <c r="AJ346" s="24" t="s">
        <v>46</v>
      </c>
    </row>
    <row r="347" spans="1:36">
      <c r="A347" s="11" t="s">
        <v>429</v>
      </c>
      <c r="B347" s="12" t="s">
        <v>136</v>
      </c>
      <c r="C347" s="12" t="s">
        <v>80</v>
      </c>
      <c r="D347" s="12" t="s">
        <v>421</v>
      </c>
      <c r="G347" s="11">
        <v>41.658109000000003</v>
      </c>
      <c r="H347" s="11">
        <v>-120.09882899999999</v>
      </c>
      <c r="I347" s="11" t="s">
        <v>429</v>
      </c>
      <c r="J347" s="15">
        <v>0.35787263249151741</v>
      </c>
      <c r="M347" s="17">
        <v>30245</v>
      </c>
      <c r="N347" s="29">
        <v>9.1</v>
      </c>
      <c r="O347" s="29">
        <v>8.8000000000000007</v>
      </c>
      <c r="Q347" s="21">
        <v>2550</v>
      </c>
      <c r="R347" s="22" t="s">
        <v>45</v>
      </c>
      <c r="T347" s="21">
        <v>564</v>
      </c>
      <c r="U347" s="16">
        <v>4.4000000000000004</v>
      </c>
      <c r="V347" s="16">
        <v>5</v>
      </c>
      <c r="W347" s="16">
        <v>3</v>
      </c>
      <c r="X347" s="21">
        <v>2.6</v>
      </c>
      <c r="AA347" s="21">
        <v>362</v>
      </c>
      <c r="AB347" s="61">
        <f t="shared" si="20"/>
        <v>441.37807445330009</v>
      </c>
      <c r="AE347" s="16">
        <v>163</v>
      </c>
      <c r="AF347" s="16">
        <v>1.1000000000000001</v>
      </c>
      <c r="AJ347" s="24" t="s">
        <v>46</v>
      </c>
    </row>
    <row r="348" spans="1:36">
      <c r="A348" s="11" t="s">
        <v>420</v>
      </c>
      <c r="B348" s="12" t="s">
        <v>136</v>
      </c>
      <c r="C348" s="12" t="s">
        <v>360</v>
      </c>
      <c r="D348" s="12" t="s">
        <v>181</v>
      </c>
      <c r="E348" s="11">
        <v>185</v>
      </c>
      <c r="G348" s="14">
        <v>41.543500000000002</v>
      </c>
      <c r="H348" s="11">
        <v>-120.07366</v>
      </c>
      <c r="I348" s="11" t="s">
        <v>420</v>
      </c>
      <c r="J348" s="15">
        <v>6.6578149246721938E-2</v>
      </c>
      <c r="K348" s="16">
        <v>59</v>
      </c>
      <c r="L348" s="16">
        <v>15</v>
      </c>
      <c r="M348" s="17">
        <v>30189</v>
      </c>
      <c r="N348" s="29">
        <v>8.3000000000000007</v>
      </c>
      <c r="O348" s="29">
        <v>8.1</v>
      </c>
      <c r="Q348" s="21">
        <v>450</v>
      </c>
      <c r="R348" s="22" t="s">
        <v>45</v>
      </c>
      <c r="T348" s="21">
        <v>82</v>
      </c>
      <c r="U348" s="16">
        <v>6.8</v>
      </c>
      <c r="V348" s="16">
        <v>9</v>
      </c>
      <c r="W348" s="16">
        <v>3</v>
      </c>
      <c r="X348" s="21">
        <v>0.7</v>
      </c>
      <c r="AA348" s="21">
        <v>160</v>
      </c>
      <c r="AB348" s="61">
        <f t="shared" si="20"/>
        <v>195.08423180256358</v>
      </c>
      <c r="AE348" s="16">
        <v>23</v>
      </c>
      <c r="AF348" s="16">
        <v>0.7</v>
      </c>
      <c r="AH348" s="240">
        <v>0.03</v>
      </c>
      <c r="AJ348" s="24" t="s">
        <v>46</v>
      </c>
    </row>
    <row r="349" spans="1:36">
      <c r="A349" s="11" t="s">
        <v>428</v>
      </c>
      <c r="B349" s="12" t="s">
        <v>136</v>
      </c>
      <c r="G349" s="11">
        <v>41.591265999999997</v>
      </c>
      <c r="H349" s="11">
        <v>-120.06016</v>
      </c>
      <c r="I349" s="11" t="s">
        <v>428</v>
      </c>
      <c r="J349" s="15">
        <v>-8.747275488270416E-3</v>
      </c>
      <c r="K349" s="16">
        <v>64.039999999999992</v>
      </c>
      <c r="L349" s="16">
        <v>17.8</v>
      </c>
      <c r="M349" s="17">
        <v>21788</v>
      </c>
      <c r="N349" s="18"/>
      <c r="O349" s="19">
        <v>8.1999999999999993</v>
      </c>
      <c r="P349" s="20"/>
      <c r="Q349" s="21">
        <v>688</v>
      </c>
      <c r="R349" s="22" t="s">
        <v>45</v>
      </c>
      <c r="S349" s="16">
        <v>47.3</v>
      </c>
      <c r="T349" s="21">
        <v>137</v>
      </c>
      <c r="U349" s="16">
        <v>3.6</v>
      </c>
      <c r="V349" s="16">
        <v>8</v>
      </c>
      <c r="W349" s="16">
        <v>2.4</v>
      </c>
      <c r="X349" s="21">
        <v>0.9</v>
      </c>
      <c r="AA349" s="21">
        <v>184</v>
      </c>
      <c r="AB349" s="61">
        <f t="shared" si="20"/>
        <v>224.3468665729481</v>
      </c>
      <c r="AD349" s="21">
        <v>69</v>
      </c>
      <c r="AE349" s="16">
        <v>56</v>
      </c>
      <c r="AF349" s="16">
        <v>0.7</v>
      </c>
      <c r="AG349" s="21">
        <v>2.2000000000000002</v>
      </c>
      <c r="AH349" s="240">
        <v>0.57999999999999996</v>
      </c>
      <c r="AJ349" s="24" t="s">
        <v>46</v>
      </c>
    </row>
    <row r="350" spans="1:36">
      <c r="A350" s="11" t="s">
        <v>427</v>
      </c>
      <c r="B350" s="12" t="s">
        <v>136</v>
      </c>
      <c r="C350" s="12" t="s">
        <v>80</v>
      </c>
      <c r="D350" s="12" t="s">
        <v>421</v>
      </c>
      <c r="G350" s="11">
        <v>41.585264000000002</v>
      </c>
      <c r="H350" s="11">
        <v>-120.062602</v>
      </c>
      <c r="I350" s="11" t="s">
        <v>427</v>
      </c>
      <c r="J350" s="15">
        <v>-1</v>
      </c>
      <c r="K350" s="16">
        <v>64.400000000000006</v>
      </c>
      <c r="L350" s="16">
        <v>18</v>
      </c>
      <c r="M350" s="17">
        <v>26192</v>
      </c>
      <c r="N350" s="29">
        <v>8</v>
      </c>
      <c r="O350" s="29">
        <v>8.4</v>
      </c>
      <c r="Q350" s="21">
        <v>585</v>
      </c>
      <c r="R350" s="22" t="s">
        <v>45</v>
      </c>
      <c r="AA350" s="21">
        <v>154</v>
      </c>
      <c r="AB350" s="61">
        <f t="shared" si="20"/>
        <v>187.76857310996743</v>
      </c>
      <c r="AE350" s="16">
        <v>49</v>
      </c>
      <c r="AJ350" s="24" t="s">
        <v>46</v>
      </c>
    </row>
    <row r="351" spans="1:36">
      <c r="A351" s="11" t="s">
        <v>424</v>
      </c>
      <c r="B351" s="12" t="s">
        <v>136</v>
      </c>
      <c r="C351" s="12" t="s">
        <v>77</v>
      </c>
      <c r="E351" s="11">
        <v>270</v>
      </c>
      <c r="G351" s="11">
        <v>41.577573999999998</v>
      </c>
      <c r="H351" s="11">
        <v>-120.037734</v>
      </c>
      <c r="I351" s="11" t="s">
        <v>424</v>
      </c>
      <c r="J351" s="15">
        <v>8.0566966289961406E-2</v>
      </c>
      <c r="K351" s="16">
        <v>68</v>
      </c>
      <c r="L351" s="16">
        <v>20</v>
      </c>
      <c r="M351" s="17">
        <v>30195</v>
      </c>
      <c r="N351" s="29">
        <v>7.7</v>
      </c>
      <c r="O351" s="29">
        <v>8.6999999999999993</v>
      </c>
      <c r="Q351" s="21">
        <v>395</v>
      </c>
      <c r="R351" s="22" t="s">
        <v>45</v>
      </c>
      <c r="T351" s="21">
        <v>41</v>
      </c>
      <c r="U351" s="16">
        <v>6.3</v>
      </c>
      <c r="V351" s="16">
        <v>26</v>
      </c>
      <c r="W351" s="16">
        <v>8</v>
      </c>
      <c r="X351" s="21">
        <v>0.3</v>
      </c>
      <c r="AA351" s="21">
        <v>130</v>
      </c>
      <c r="AB351" s="61">
        <f t="shared" si="20"/>
        <v>158.50593833958291</v>
      </c>
      <c r="AE351" s="16">
        <v>25</v>
      </c>
      <c r="AF351" s="16">
        <v>0.3</v>
      </c>
      <c r="AH351" s="240">
        <v>0.01</v>
      </c>
      <c r="AJ351" s="24" t="s">
        <v>46</v>
      </c>
    </row>
    <row r="352" spans="1:36">
      <c r="A352" s="11" t="s">
        <v>422</v>
      </c>
      <c r="B352" s="12" t="s">
        <v>136</v>
      </c>
      <c r="C352" s="12" t="s">
        <v>80</v>
      </c>
      <c r="D352" s="12" t="s">
        <v>421</v>
      </c>
      <c r="E352" s="11">
        <v>195</v>
      </c>
      <c r="G352" s="11">
        <v>41.551546000000002</v>
      </c>
      <c r="H352" s="11">
        <v>-120.01983300000001</v>
      </c>
      <c r="I352" s="11" t="s">
        <v>422</v>
      </c>
      <c r="J352" s="15">
        <v>5.4999851243031994E-3</v>
      </c>
      <c r="K352" s="16">
        <v>69.98</v>
      </c>
      <c r="L352" s="16">
        <v>21.1</v>
      </c>
      <c r="M352" s="17">
        <v>30483</v>
      </c>
      <c r="N352" s="29">
        <v>8</v>
      </c>
      <c r="O352" s="29">
        <v>8.3000000000000007</v>
      </c>
      <c r="Q352" s="21">
        <v>410</v>
      </c>
      <c r="R352" s="22" t="s">
        <v>45</v>
      </c>
      <c r="T352" s="21">
        <v>51</v>
      </c>
      <c r="U352" s="16">
        <v>8.6</v>
      </c>
      <c r="V352" s="16">
        <v>16</v>
      </c>
      <c r="W352" s="16">
        <v>7</v>
      </c>
      <c r="X352" s="21">
        <v>0.3</v>
      </c>
      <c r="AA352" s="21">
        <v>124</v>
      </c>
      <c r="AB352" s="61">
        <f t="shared" si="20"/>
        <v>151.19027964698677</v>
      </c>
      <c r="AD352" s="21">
        <v>27</v>
      </c>
      <c r="AE352" s="16">
        <v>23</v>
      </c>
      <c r="AF352" s="16">
        <v>0.4</v>
      </c>
      <c r="AG352" s="21">
        <v>3.8</v>
      </c>
      <c r="AJ352" s="24" t="s">
        <v>46</v>
      </c>
    </row>
    <row r="353" spans="1:36">
      <c r="A353" s="27" t="s">
        <v>423</v>
      </c>
      <c r="B353" s="12" t="s">
        <v>136</v>
      </c>
      <c r="C353" s="12" t="s">
        <v>80</v>
      </c>
      <c r="D353" s="12" t="s">
        <v>421</v>
      </c>
      <c r="E353" s="27">
        <v>108</v>
      </c>
      <c r="F353" s="28"/>
      <c r="G353" s="11">
        <v>41.574441999999998</v>
      </c>
      <c r="H353" s="11">
        <v>-120.028108</v>
      </c>
      <c r="I353" s="27" t="s">
        <v>423</v>
      </c>
      <c r="J353" s="15">
        <v>-1.5536165939876922E-2</v>
      </c>
      <c r="K353" s="16">
        <v>73.039999999999992</v>
      </c>
      <c r="L353" s="16">
        <v>22.8</v>
      </c>
      <c r="M353" s="17">
        <v>28306</v>
      </c>
      <c r="N353" s="29">
        <v>8.5</v>
      </c>
      <c r="O353" s="29">
        <v>8.5</v>
      </c>
      <c r="Q353" s="21">
        <v>405</v>
      </c>
      <c r="R353" s="22" t="s">
        <v>45</v>
      </c>
      <c r="T353" s="21">
        <v>62</v>
      </c>
      <c r="U353" s="16">
        <v>6.7</v>
      </c>
      <c r="V353" s="16">
        <v>10</v>
      </c>
      <c r="W353" s="16">
        <v>6</v>
      </c>
      <c r="X353" s="21">
        <v>0.4</v>
      </c>
      <c r="AA353" s="21">
        <v>148</v>
      </c>
      <c r="AB353" s="61">
        <f t="shared" si="20"/>
        <v>180.45291441737132</v>
      </c>
      <c r="AD353" s="21">
        <v>22</v>
      </c>
      <c r="AE353" s="16">
        <v>20</v>
      </c>
      <c r="AG353" s="21">
        <v>0.2</v>
      </c>
      <c r="AJ353" s="24" t="s">
        <v>46</v>
      </c>
    </row>
    <row r="354" spans="1:36">
      <c r="A354" s="11" t="s">
        <v>425</v>
      </c>
      <c r="B354" s="12" t="s">
        <v>136</v>
      </c>
      <c r="C354" s="12" t="s">
        <v>77</v>
      </c>
      <c r="G354" s="11">
        <v>41.572091999999998</v>
      </c>
      <c r="H354" s="11">
        <v>-120.052922</v>
      </c>
      <c r="I354" s="11" t="s">
        <v>425</v>
      </c>
      <c r="J354" s="15">
        <v>8.5111094176180305E-2</v>
      </c>
      <c r="K354" s="16">
        <v>75.02</v>
      </c>
      <c r="L354" s="16">
        <v>23.9</v>
      </c>
      <c r="M354" s="17">
        <v>30189</v>
      </c>
      <c r="N354" s="29">
        <v>8.3000000000000007</v>
      </c>
      <c r="O354" s="29">
        <v>8.1999999999999993</v>
      </c>
      <c r="Q354" s="21">
        <v>445</v>
      </c>
      <c r="R354" s="22" t="s">
        <v>45</v>
      </c>
      <c r="T354" s="21">
        <v>78</v>
      </c>
      <c r="U354" s="16">
        <v>7</v>
      </c>
      <c r="V354" s="16">
        <v>9</v>
      </c>
      <c r="W354" s="16">
        <v>5</v>
      </c>
      <c r="X354" s="21">
        <v>0.7</v>
      </c>
      <c r="AA354" s="21">
        <v>149</v>
      </c>
      <c r="AB354" s="61">
        <f t="shared" si="20"/>
        <v>181.67219086613733</v>
      </c>
      <c r="AE354" s="16">
        <v>26</v>
      </c>
      <c r="AF354" s="16">
        <v>0.5</v>
      </c>
      <c r="AH354" s="240">
        <v>0.02</v>
      </c>
      <c r="AJ354" s="24" t="s">
        <v>46</v>
      </c>
    </row>
    <row r="355" spans="1:36">
      <c r="A355" s="11" t="s">
        <v>426</v>
      </c>
      <c r="B355" s="12" t="s">
        <v>136</v>
      </c>
      <c r="C355" s="12" t="s">
        <v>77</v>
      </c>
      <c r="E355" s="11">
        <v>274</v>
      </c>
      <c r="G355" s="14">
        <v>41.579140000000002</v>
      </c>
      <c r="H355" s="11">
        <v>-120.06149600000001</v>
      </c>
      <c r="I355" s="11" t="s">
        <v>426</v>
      </c>
      <c r="J355" s="15">
        <v>0.11958565556092725</v>
      </c>
      <c r="K355" s="16">
        <v>75.02</v>
      </c>
      <c r="L355" s="16">
        <v>23.9</v>
      </c>
      <c r="M355" s="17">
        <v>30195</v>
      </c>
      <c r="N355" s="29">
        <v>8.1</v>
      </c>
      <c r="O355" s="29">
        <v>8</v>
      </c>
      <c r="Q355" s="21">
        <v>525</v>
      </c>
      <c r="R355" s="22" t="s">
        <v>45</v>
      </c>
      <c r="T355" s="21">
        <v>94</v>
      </c>
      <c r="U355" s="16">
        <v>7.4</v>
      </c>
      <c r="V355" s="16">
        <v>9</v>
      </c>
      <c r="W355" s="16">
        <v>5</v>
      </c>
      <c r="X355" s="21">
        <v>0.9</v>
      </c>
      <c r="AA355" s="21">
        <v>147</v>
      </c>
      <c r="AB355" s="61">
        <f t="shared" si="20"/>
        <v>179.23363796860528</v>
      </c>
      <c r="AE355" s="16">
        <v>38</v>
      </c>
      <c r="AF355" s="16">
        <v>0.6</v>
      </c>
      <c r="AH355" s="240">
        <v>0.02</v>
      </c>
      <c r="AJ355" s="24" t="s">
        <v>46</v>
      </c>
    </row>
    <row r="356" spans="1:36">
      <c r="A356" s="11" t="s">
        <v>423</v>
      </c>
      <c r="B356" s="12" t="s">
        <v>136</v>
      </c>
      <c r="C356" s="12" t="s">
        <v>80</v>
      </c>
      <c r="D356" s="12" t="s">
        <v>421</v>
      </c>
      <c r="E356" s="11">
        <v>108</v>
      </c>
      <c r="G356" s="11">
        <v>41.574441999999998</v>
      </c>
      <c r="H356" s="11">
        <v>-120.028108</v>
      </c>
      <c r="I356" s="11" t="s">
        <v>423</v>
      </c>
      <c r="J356" s="15">
        <v>7.8484573197378556E-3</v>
      </c>
      <c r="M356" s="17">
        <v>26877</v>
      </c>
      <c r="N356" s="29">
        <v>8.4</v>
      </c>
      <c r="O356" s="29">
        <v>8.5</v>
      </c>
      <c r="Q356" s="21">
        <v>420</v>
      </c>
      <c r="R356" s="22" t="s">
        <v>45</v>
      </c>
      <c r="T356" s="21">
        <v>70</v>
      </c>
      <c r="U356" s="16">
        <v>9</v>
      </c>
      <c r="V356" s="16">
        <v>13</v>
      </c>
      <c r="W356" s="16">
        <v>5.7</v>
      </c>
      <c r="X356" s="21">
        <v>0.4</v>
      </c>
      <c r="AA356" s="21">
        <v>154</v>
      </c>
      <c r="AB356" s="61">
        <f t="shared" si="20"/>
        <v>187.76857310996743</v>
      </c>
      <c r="AD356" s="21">
        <v>28</v>
      </c>
      <c r="AE356" s="16">
        <v>22</v>
      </c>
      <c r="AG356" s="21">
        <v>2.7</v>
      </c>
      <c r="AJ356" s="24" t="s">
        <v>46</v>
      </c>
    </row>
    <row r="357" spans="1:36">
      <c r="A357" s="27" t="s">
        <v>427</v>
      </c>
      <c r="B357" s="12" t="s">
        <v>136</v>
      </c>
      <c r="C357" s="12" t="s">
        <v>80</v>
      </c>
      <c r="D357" s="12" t="s">
        <v>421</v>
      </c>
      <c r="E357" s="27"/>
      <c r="F357" s="28"/>
      <c r="G357" s="11">
        <v>41.585264000000002</v>
      </c>
      <c r="H357" s="11">
        <v>-120.062602</v>
      </c>
      <c r="I357" s="27" t="s">
        <v>427</v>
      </c>
      <c r="J357" s="15">
        <v>-1.9419021711428064E-3</v>
      </c>
      <c r="K357" s="46"/>
      <c r="M357" s="17">
        <v>29811</v>
      </c>
      <c r="N357" s="29">
        <v>9.1</v>
      </c>
      <c r="O357" s="29">
        <v>8.1999999999999993</v>
      </c>
      <c r="Q357" s="21">
        <v>790</v>
      </c>
      <c r="R357" s="22" t="s">
        <v>45</v>
      </c>
      <c r="T357" s="21">
        <v>166</v>
      </c>
      <c r="U357" s="16">
        <v>4.9000000000000004</v>
      </c>
      <c r="V357" s="16">
        <v>9</v>
      </c>
      <c r="W357" s="16">
        <v>2</v>
      </c>
      <c r="X357" s="21">
        <v>1.3</v>
      </c>
      <c r="AA357" s="21">
        <v>225</v>
      </c>
      <c r="AB357" s="61">
        <f t="shared" si="20"/>
        <v>274.33720097235505</v>
      </c>
      <c r="AD357" s="21">
        <v>72</v>
      </c>
      <c r="AE357" s="16">
        <v>68</v>
      </c>
      <c r="AG357" s="21">
        <v>4.8</v>
      </c>
      <c r="AJ357" s="24" t="s">
        <v>46</v>
      </c>
    </row>
    <row r="358" spans="1:36">
      <c r="A358" s="11" t="s">
        <v>417</v>
      </c>
      <c r="B358" s="12" t="s">
        <v>136</v>
      </c>
      <c r="C358" s="12" t="s">
        <v>77</v>
      </c>
      <c r="D358" s="12" t="s">
        <v>193</v>
      </c>
      <c r="G358" s="11">
        <v>41.540624999999999</v>
      </c>
      <c r="H358" s="11">
        <v>-120.07672599999999</v>
      </c>
      <c r="I358" s="11" t="s">
        <v>417</v>
      </c>
      <c r="J358" s="15">
        <v>2.7554378190584129E-4</v>
      </c>
      <c r="K358" s="16">
        <v>55.94</v>
      </c>
      <c r="L358" s="16">
        <v>13.3</v>
      </c>
      <c r="M358" s="17">
        <v>20608</v>
      </c>
      <c r="N358" s="29"/>
      <c r="O358" s="29">
        <v>7.5</v>
      </c>
      <c r="Q358" s="21">
        <v>168</v>
      </c>
      <c r="R358" s="22" t="s">
        <v>45</v>
      </c>
      <c r="S358" s="16">
        <v>57</v>
      </c>
      <c r="T358" s="21">
        <v>86</v>
      </c>
      <c r="U358" s="16">
        <v>7.1</v>
      </c>
      <c r="V358" s="16">
        <v>13</v>
      </c>
      <c r="W358" s="16">
        <v>3.3</v>
      </c>
      <c r="X358" s="21">
        <v>0.5</v>
      </c>
      <c r="AA358" s="21">
        <v>172</v>
      </c>
      <c r="AB358" s="61">
        <f t="shared" si="20"/>
        <v>209.71554918775584</v>
      </c>
      <c r="AD358" s="21">
        <v>32</v>
      </c>
      <c r="AE358" s="16">
        <v>25</v>
      </c>
      <c r="AF358" s="16">
        <v>0.6</v>
      </c>
      <c r="AG358" s="21">
        <v>0</v>
      </c>
      <c r="AJ358" s="24" t="s">
        <v>46</v>
      </c>
    </row>
    <row r="359" spans="1:36">
      <c r="A359" s="125" t="s">
        <v>419</v>
      </c>
      <c r="B359" s="12" t="s">
        <v>136</v>
      </c>
      <c r="C359" s="12" t="s">
        <v>80</v>
      </c>
      <c r="D359" s="12" t="s">
        <v>218</v>
      </c>
      <c r="E359" s="11">
        <v>50</v>
      </c>
      <c r="G359" s="11">
        <v>41.531605999999996</v>
      </c>
      <c r="H359" s="11">
        <v>-120.018715</v>
      </c>
      <c r="I359" s="11" t="s">
        <v>419</v>
      </c>
      <c r="J359" s="15">
        <v>1.7641318839768473E-2</v>
      </c>
      <c r="K359" s="16">
        <v>51.980000000000004</v>
      </c>
      <c r="L359" s="16">
        <v>11.1</v>
      </c>
      <c r="M359" s="17">
        <v>21788</v>
      </c>
      <c r="N359" s="18"/>
      <c r="O359" s="19">
        <v>8.1999999999999993</v>
      </c>
      <c r="P359" s="20"/>
      <c r="Q359" s="21">
        <v>1660</v>
      </c>
      <c r="R359" s="22" t="s">
        <v>45</v>
      </c>
      <c r="S359" s="16">
        <v>71</v>
      </c>
      <c r="T359" s="21">
        <v>320</v>
      </c>
      <c r="U359" s="16">
        <v>11</v>
      </c>
      <c r="V359" s="16">
        <v>39</v>
      </c>
      <c r="W359" s="16">
        <v>14</v>
      </c>
      <c r="X359" s="21">
        <v>4.3</v>
      </c>
      <c r="AA359" s="21">
        <v>312</v>
      </c>
      <c r="AB359" s="61">
        <f t="shared" si="20"/>
        <v>380.41425201499897</v>
      </c>
      <c r="AD359" s="21">
        <v>185</v>
      </c>
      <c r="AE359" s="16">
        <v>231</v>
      </c>
      <c r="AF359" s="16">
        <v>1.2</v>
      </c>
      <c r="AG359" s="21">
        <v>2.1</v>
      </c>
      <c r="AH359" s="240">
        <v>7.0000000000000007E-2</v>
      </c>
      <c r="AJ359" s="24" t="s">
        <v>46</v>
      </c>
    </row>
    <row r="360" spans="1:36">
      <c r="A360" s="11" t="s">
        <v>418</v>
      </c>
      <c r="B360" s="12" t="s">
        <v>136</v>
      </c>
      <c r="C360" s="12" t="s">
        <v>85</v>
      </c>
      <c r="G360" s="11">
        <v>41.535493000000002</v>
      </c>
      <c r="H360" s="11">
        <v>-120.015973</v>
      </c>
      <c r="I360" s="11" t="s">
        <v>418</v>
      </c>
      <c r="J360" s="15">
        <v>0.12487520107870102</v>
      </c>
      <c r="M360" s="17">
        <v>30244</v>
      </c>
      <c r="N360" s="29">
        <v>7.4</v>
      </c>
      <c r="O360" s="29">
        <v>8.1999999999999993</v>
      </c>
      <c r="Q360" s="21">
        <v>1054</v>
      </c>
      <c r="R360" s="22" t="s">
        <v>45</v>
      </c>
      <c r="T360" s="21">
        <v>127</v>
      </c>
      <c r="U360" s="16">
        <v>11</v>
      </c>
      <c r="V360" s="16">
        <v>66</v>
      </c>
      <c r="W360" s="16">
        <v>19</v>
      </c>
      <c r="X360" s="21">
        <v>0.8</v>
      </c>
      <c r="AA360" s="21">
        <v>276</v>
      </c>
      <c r="AB360" s="61">
        <f t="shared" si="20"/>
        <v>336.52029985942215</v>
      </c>
      <c r="AE360" s="16">
        <v>98</v>
      </c>
      <c r="AF360" s="16">
        <v>0.3</v>
      </c>
      <c r="AJ360" s="24" t="s">
        <v>46</v>
      </c>
    </row>
    <row r="361" spans="1:36" s="193" customFormat="1">
      <c r="A361" s="209" t="s">
        <v>433</v>
      </c>
      <c r="B361" s="194" t="s">
        <v>136</v>
      </c>
      <c r="C361" s="194"/>
      <c r="D361" s="194" t="s">
        <v>432</v>
      </c>
      <c r="F361" s="195">
        <v>1000</v>
      </c>
      <c r="I361" s="209" t="s">
        <v>433</v>
      </c>
      <c r="J361" s="210">
        <v>0.41649291706265912</v>
      </c>
      <c r="K361" s="197">
        <v>62.6</v>
      </c>
      <c r="L361" s="197">
        <v>17</v>
      </c>
      <c r="M361" s="211">
        <v>1974</v>
      </c>
      <c r="N361" s="192"/>
      <c r="O361" s="192"/>
      <c r="P361" s="212"/>
      <c r="Q361" s="212"/>
      <c r="R361" s="212" t="s">
        <v>51</v>
      </c>
      <c r="S361" s="213">
        <v>73.5</v>
      </c>
      <c r="T361" s="212">
        <v>750</v>
      </c>
      <c r="U361" s="213">
        <v>7.3</v>
      </c>
      <c r="V361" s="214">
        <v>1.55</v>
      </c>
      <c r="W361" s="214">
        <v>0.08</v>
      </c>
      <c r="X361" s="213">
        <v>9.1999999999999993</v>
      </c>
      <c r="Y361" s="213"/>
      <c r="Z361" s="215"/>
      <c r="AA361" s="196"/>
      <c r="AB361" s="212">
        <v>274</v>
      </c>
      <c r="AC361" s="212"/>
      <c r="AD361" s="212">
        <v>340</v>
      </c>
      <c r="AE361" s="213">
        <v>59.4</v>
      </c>
      <c r="AF361" s="213">
        <v>5.8</v>
      </c>
      <c r="AG361" s="213"/>
      <c r="AH361" s="216"/>
      <c r="AI361" s="209"/>
      <c r="AJ361" s="193" t="s">
        <v>121</v>
      </c>
    </row>
    <row r="362" spans="1:36" s="26" customFormat="1">
      <c r="A362" s="103" t="s">
        <v>431</v>
      </c>
      <c r="B362" s="12" t="s">
        <v>136</v>
      </c>
      <c r="C362" s="12"/>
      <c r="D362" s="12" t="s">
        <v>430</v>
      </c>
      <c r="E362" s="11"/>
      <c r="F362" s="13"/>
      <c r="G362" s="11"/>
      <c r="H362" s="11"/>
      <c r="I362" s="103" t="s">
        <v>431</v>
      </c>
      <c r="J362" s="15">
        <v>-9.6126712754375874E-3</v>
      </c>
      <c r="K362" s="75"/>
      <c r="L362" s="35"/>
      <c r="M362" s="60">
        <v>1974</v>
      </c>
      <c r="N362" s="61"/>
      <c r="O362" s="61"/>
      <c r="P362" s="92"/>
      <c r="Q362" s="92"/>
      <c r="R362" s="92" t="s">
        <v>51</v>
      </c>
      <c r="S362" s="85">
        <v>50.9</v>
      </c>
      <c r="T362" s="92">
        <v>128</v>
      </c>
      <c r="U362" s="85">
        <v>2.9</v>
      </c>
      <c r="V362" s="85">
        <v>7</v>
      </c>
      <c r="W362" s="85">
        <v>1.1000000000000001</v>
      </c>
      <c r="X362" s="85">
        <v>0.9</v>
      </c>
      <c r="Y362" s="85"/>
      <c r="Z362" s="77">
        <v>0.01</v>
      </c>
      <c r="AA362" s="21"/>
      <c r="AB362" s="92">
        <v>204</v>
      </c>
      <c r="AC362" s="92"/>
      <c r="AD362" s="92">
        <v>64</v>
      </c>
      <c r="AE362" s="85">
        <v>52.4</v>
      </c>
      <c r="AF362" s="85">
        <v>0.9</v>
      </c>
      <c r="AG362" s="85"/>
      <c r="AH362" s="240"/>
      <c r="AI362" s="103"/>
      <c r="AJ362" s="24" t="s">
        <v>121</v>
      </c>
    </row>
    <row r="363" spans="1:36">
      <c r="J363" s="15"/>
      <c r="N363" s="29"/>
      <c r="O363" s="29"/>
      <c r="R363" s="22"/>
      <c r="AB363" s="61"/>
      <c r="AJ363" s="24"/>
    </row>
    <row r="364" spans="1:36">
      <c r="A364" s="26" t="s">
        <v>147</v>
      </c>
      <c r="B364" s="39" t="s">
        <v>136</v>
      </c>
      <c r="C364" s="39" t="s">
        <v>80</v>
      </c>
      <c r="D364" s="39" t="s">
        <v>148</v>
      </c>
      <c r="E364" s="26"/>
      <c r="F364" s="40"/>
      <c r="G364" s="26">
        <v>41.681365999999997</v>
      </c>
      <c r="H364" s="26">
        <v>-120.08552400000001</v>
      </c>
      <c r="I364" s="26" t="s">
        <v>149</v>
      </c>
      <c r="J364" s="15">
        <v>0.21086051048104054</v>
      </c>
      <c r="K364" s="41">
        <v>77.900000000000006</v>
      </c>
      <c r="L364" s="41">
        <v>25.5</v>
      </c>
      <c r="M364" s="42">
        <v>30245</v>
      </c>
      <c r="N364" s="43">
        <v>8.1999999999999993</v>
      </c>
      <c r="O364" s="43">
        <v>8</v>
      </c>
      <c r="P364" s="41"/>
      <c r="Q364" s="44">
        <v>800</v>
      </c>
      <c r="R364" s="45" t="s">
        <v>45</v>
      </c>
      <c r="S364" s="41"/>
      <c r="T364" s="44">
        <v>140</v>
      </c>
      <c r="U364" s="41">
        <v>14</v>
      </c>
      <c r="V364" s="41">
        <v>16</v>
      </c>
      <c r="W364" s="41">
        <v>4</v>
      </c>
      <c r="X364" s="44">
        <v>1.5</v>
      </c>
      <c r="Y364" s="44"/>
      <c r="Z364" s="44"/>
      <c r="AA364" s="44">
        <v>145</v>
      </c>
      <c r="AB364" s="52">
        <f>(($AB$420*2)/$AA$420)*AA364</f>
        <v>176.79508507107323</v>
      </c>
      <c r="AC364" s="44"/>
      <c r="AD364" s="44"/>
      <c r="AE364" s="41">
        <v>71</v>
      </c>
      <c r="AF364" s="41">
        <v>0.7</v>
      </c>
      <c r="AG364" s="44"/>
      <c r="AH364" s="71"/>
      <c r="AI364" s="26"/>
      <c r="AJ364" s="26" t="s">
        <v>46</v>
      </c>
    </row>
    <row r="365" spans="1:36">
      <c r="A365" s="26" t="s">
        <v>150</v>
      </c>
      <c r="B365" s="39" t="s">
        <v>136</v>
      </c>
      <c r="C365" s="39" t="s">
        <v>77</v>
      </c>
      <c r="D365" s="39" t="s">
        <v>43</v>
      </c>
      <c r="E365" s="26"/>
      <c r="F365" s="40"/>
      <c r="G365" s="26">
        <v>41.742702000000001</v>
      </c>
      <c r="H365" s="26">
        <v>-120.096149</v>
      </c>
      <c r="I365" s="26" t="s">
        <v>151</v>
      </c>
      <c r="J365" s="15">
        <v>4.1994130616773956E-2</v>
      </c>
      <c r="K365" s="44"/>
      <c r="L365" s="41"/>
      <c r="M365" s="42">
        <v>30245</v>
      </c>
      <c r="N365" s="43">
        <v>8.4</v>
      </c>
      <c r="O365" s="43"/>
      <c r="P365" s="41"/>
      <c r="Q365" s="44">
        <v>1400</v>
      </c>
      <c r="R365" s="45" t="s">
        <v>45</v>
      </c>
      <c r="S365" s="41"/>
      <c r="T365" s="44">
        <v>306</v>
      </c>
      <c r="U365" s="41">
        <v>5.6</v>
      </c>
      <c r="V365" s="41">
        <v>1</v>
      </c>
      <c r="W365" s="41">
        <v>0</v>
      </c>
      <c r="X365" s="44">
        <v>2.8</v>
      </c>
      <c r="Y365" s="44"/>
      <c r="Z365" s="44"/>
      <c r="AA365" s="44">
        <v>354</v>
      </c>
      <c r="AB365" s="52">
        <f>(($AB$420*2)/$AA$420)*AA365</f>
        <v>431.62386286317189</v>
      </c>
      <c r="AC365" s="44"/>
      <c r="AD365" s="44"/>
      <c r="AE365" s="41">
        <v>186</v>
      </c>
      <c r="AF365" s="41">
        <v>1.8</v>
      </c>
      <c r="AG365" s="44"/>
      <c r="AH365" s="71"/>
      <c r="AI365" s="26"/>
      <c r="AJ365" s="26" t="s">
        <v>46</v>
      </c>
    </row>
    <row r="366" spans="1:36">
      <c r="A366" s="26" t="s">
        <v>152</v>
      </c>
      <c r="B366" s="39" t="s">
        <v>136</v>
      </c>
      <c r="C366" s="39"/>
      <c r="D366" s="39" t="s">
        <v>1</v>
      </c>
      <c r="E366" s="26">
        <v>0</v>
      </c>
      <c r="F366" s="40"/>
      <c r="G366" s="26">
        <v>41.725819000000001</v>
      </c>
      <c r="H366" s="26">
        <v>-120.08279899999999</v>
      </c>
      <c r="I366" s="26" t="s">
        <v>153</v>
      </c>
      <c r="J366" s="15">
        <v>8.3200226374067349E-2</v>
      </c>
      <c r="K366" s="44"/>
      <c r="L366" s="41"/>
      <c r="M366" s="42">
        <v>30245</v>
      </c>
      <c r="N366" s="43">
        <v>8.5</v>
      </c>
      <c r="O366" s="43"/>
      <c r="P366" s="41"/>
      <c r="Q366" s="44">
        <v>598</v>
      </c>
      <c r="R366" s="45" t="s">
        <v>45</v>
      </c>
      <c r="S366" s="41"/>
      <c r="T366" s="44">
        <v>129</v>
      </c>
      <c r="U366" s="41">
        <v>6.2</v>
      </c>
      <c r="V366" s="41">
        <v>2</v>
      </c>
      <c r="W366" s="41">
        <v>1</v>
      </c>
      <c r="X366" s="41">
        <v>1</v>
      </c>
      <c r="Y366" s="41"/>
      <c r="Z366" s="41"/>
      <c r="AA366" s="44">
        <v>193</v>
      </c>
      <c r="AB366" s="52">
        <f>(($AB$420*2)/$AA$420)*AA366</f>
        <v>235.3203546118423</v>
      </c>
      <c r="AC366" s="44"/>
      <c r="AD366" s="44"/>
      <c r="AE366" s="41">
        <v>40</v>
      </c>
      <c r="AF366" s="41">
        <v>1</v>
      </c>
      <c r="AG366" s="44"/>
      <c r="AH366" s="71"/>
      <c r="AI366" s="26"/>
      <c r="AJ366" s="26" t="s">
        <v>46</v>
      </c>
    </row>
    <row r="367" spans="1:36">
      <c r="J367" s="15"/>
      <c r="N367" s="29"/>
      <c r="O367" s="29"/>
      <c r="R367" s="22"/>
      <c r="AB367" s="61"/>
      <c r="AJ367" s="24"/>
    </row>
    <row r="368" spans="1:36">
      <c r="A368" s="110" t="s">
        <v>440</v>
      </c>
      <c r="J368" s="15"/>
      <c r="N368" s="29"/>
      <c r="O368" s="29"/>
      <c r="R368" s="22"/>
      <c r="Y368" s="239" t="s">
        <v>457</v>
      </c>
      <c r="AB368" s="61"/>
      <c r="AJ368" s="24"/>
    </row>
    <row r="369" spans="1:50">
      <c r="A369" s="26" t="s">
        <v>143</v>
      </c>
      <c r="B369" s="39" t="s">
        <v>136</v>
      </c>
      <c r="C369" s="39" t="s">
        <v>138</v>
      </c>
      <c r="D369" s="39" t="s">
        <v>1</v>
      </c>
      <c r="E369" s="50">
        <v>0</v>
      </c>
      <c r="F369" s="78"/>
      <c r="G369" s="26">
        <v>41.601148999999999</v>
      </c>
      <c r="H369" s="26">
        <v>-120.08540499999999</v>
      </c>
      <c r="I369" s="50" t="s">
        <v>144</v>
      </c>
      <c r="J369" s="15">
        <v>-0.83099478851482855</v>
      </c>
      <c r="K369" s="41">
        <v>127.4</v>
      </c>
      <c r="L369" s="41">
        <v>53</v>
      </c>
      <c r="M369" s="42">
        <v>30483</v>
      </c>
      <c r="N369" s="43">
        <v>8.6</v>
      </c>
      <c r="O369" s="43">
        <v>8.1</v>
      </c>
      <c r="P369" s="41"/>
      <c r="Q369" s="44">
        <v>1775</v>
      </c>
      <c r="R369" s="45" t="s">
        <v>45</v>
      </c>
      <c r="S369" s="41"/>
      <c r="T369" s="44"/>
      <c r="U369" s="41"/>
      <c r="V369" s="41">
        <v>27</v>
      </c>
      <c r="W369" s="41">
        <v>1</v>
      </c>
      <c r="X369" s="44"/>
      <c r="Y369" s="44">
        <v>6</v>
      </c>
      <c r="Z369" s="44"/>
      <c r="AA369" s="44">
        <v>67</v>
      </c>
      <c r="AB369" s="52">
        <f>(($AB$420*2)/$AA$420)*AA369</f>
        <v>81.691522067323504</v>
      </c>
      <c r="AC369" s="44"/>
      <c r="AD369" s="44">
        <v>387</v>
      </c>
      <c r="AE369" s="41">
        <v>216</v>
      </c>
      <c r="AF369" s="41"/>
      <c r="AG369" s="44"/>
      <c r="AH369" s="71"/>
      <c r="AI369" s="26"/>
      <c r="AJ369" s="26" t="s">
        <v>46</v>
      </c>
    </row>
    <row r="370" spans="1:50">
      <c r="A370" s="26" t="s">
        <v>143</v>
      </c>
      <c r="B370" s="39" t="s">
        <v>136</v>
      </c>
      <c r="C370" s="39" t="s">
        <v>138</v>
      </c>
      <c r="D370" s="39" t="s">
        <v>1</v>
      </c>
      <c r="E370" s="26">
        <v>0</v>
      </c>
      <c r="F370" s="40"/>
      <c r="G370" s="26">
        <v>41.601148999999999</v>
      </c>
      <c r="H370" s="26">
        <v>-120.08540499999999</v>
      </c>
      <c r="I370" s="26" t="s">
        <v>144</v>
      </c>
      <c r="J370" s="15">
        <v>0.34092743547937848</v>
      </c>
      <c r="K370" s="41">
        <v>136.4</v>
      </c>
      <c r="L370" s="41">
        <v>58</v>
      </c>
      <c r="M370" s="42">
        <v>30245</v>
      </c>
      <c r="N370" s="43">
        <v>8.3000000000000007</v>
      </c>
      <c r="O370" s="43">
        <v>7.9</v>
      </c>
      <c r="P370" s="41"/>
      <c r="Q370" s="44">
        <v>1670</v>
      </c>
      <c r="R370" s="45" t="s">
        <v>45</v>
      </c>
      <c r="S370" s="41"/>
      <c r="T370" s="44">
        <v>317</v>
      </c>
      <c r="U370" s="41">
        <v>9.5</v>
      </c>
      <c r="V370" s="41">
        <v>28</v>
      </c>
      <c r="W370" s="41">
        <v>1</v>
      </c>
      <c r="X370" s="44">
        <v>5.4</v>
      </c>
      <c r="Y370" s="44">
        <v>10</v>
      </c>
      <c r="Z370" s="44"/>
      <c r="AA370" s="44">
        <v>67</v>
      </c>
      <c r="AB370" s="52">
        <f>(($AB$420*2)/$AA$420)*AA370</f>
        <v>81.691522067323504</v>
      </c>
      <c r="AC370" s="44"/>
      <c r="AD370" s="44"/>
      <c r="AE370" s="41">
        <v>212</v>
      </c>
      <c r="AF370" s="41">
        <v>5.8</v>
      </c>
      <c r="AG370" s="44"/>
      <c r="AH370" s="71"/>
      <c r="AI370" s="26"/>
      <c r="AJ370" s="26" t="s">
        <v>46</v>
      </c>
    </row>
    <row r="371" spans="1:50" s="26" customFormat="1">
      <c r="A371" s="26" t="s">
        <v>143</v>
      </c>
      <c r="B371" s="39" t="s">
        <v>136</v>
      </c>
      <c r="C371" s="39"/>
      <c r="D371" s="39" t="s">
        <v>1</v>
      </c>
      <c r="E371" s="26">
        <v>0</v>
      </c>
      <c r="F371" s="40">
        <v>200</v>
      </c>
      <c r="G371" s="26">
        <v>41.601148999999999</v>
      </c>
      <c r="H371" s="26">
        <v>-120.08540499999999</v>
      </c>
      <c r="I371" s="51" t="s">
        <v>162</v>
      </c>
      <c r="J371" s="15">
        <v>2.4896434281611129E-2</v>
      </c>
      <c r="K371" s="41">
        <v>140</v>
      </c>
      <c r="L371" s="41">
        <v>60</v>
      </c>
      <c r="M371" s="58">
        <v>1974</v>
      </c>
      <c r="N371" s="52"/>
      <c r="O371" s="52"/>
      <c r="P371" s="53"/>
      <c r="Q371" s="53"/>
      <c r="R371" s="53" t="s">
        <v>51</v>
      </c>
      <c r="S371" s="53">
        <v>113</v>
      </c>
      <c r="T371" s="53">
        <v>343</v>
      </c>
      <c r="U371" s="54">
        <v>9</v>
      </c>
      <c r="V371" s="53">
        <v>27</v>
      </c>
      <c r="W371" s="55">
        <v>0.61</v>
      </c>
      <c r="X371" s="54">
        <v>7.5</v>
      </c>
      <c r="Y371" s="54"/>
      <c r="Z371" s="55">
        <v>0.15</v>
      </c>
      <c r="AA371" s="44"/>
      <c r="AB371" s="54">
        <v>90.2</v>
      </c>
      <c r="AC371" s="54"/>
      <c r="AD371" s="53">
        <v>390</v>
      </c>
      <c r="AE371" s="53">
        <v>213</v>
      </c>
      <c r="AF371" s="54">
        <v>3</v>
      </c>
      <c r="AG371" s="54"/>
      <c r="AI371" s="51"/>
      <c r="AJ371" s="26" t="s">
        <v>57</v>
      </c>
      <c r="AK371" s="23">
        <v>1083.46</v>
      </c>
      <c r="AL371" s="15" t="s">
        <v>459</v>
      </c>
      <c r="AM371" s="25" t="s">
        <v>459</v>
      </c>
      <c r="AN371" s="23">
        <v>16.569047952888138</v>
      </c>
      <c r="AO371" s="23">
        <v>15.764068640501151</v>
      </c>
      <c r="AQ371" s="24">
        <f t="shared" ref="AQ371" si="21">(1309/(5.19-LOG(S371)))-273.15</f>
        <v>144.13808847027383</v>
      </c>
      <c r="AR371" s="24">
        <f t="shared" ref="AR371" si="22">(1217/(LOG(T371/U371)+1.483))-273.15</f>
        <v>124.03652120233693</v>
      </c>
      <c r="AS371" s="24">
        <f t="shared" ref="AS371" si="23">(1264/(5.31-LOG(S371)))-273.15</f>
        <v>114.94654394989584</v>
      </c>
      <c r="AT371" s="24">
        <f t="shared" ref="AT371" si="24">IF(AW371&lt;-1,AU371,AV371)</f>
        <v>103.60263518880487</v>
      </c>
      <c r="AU371" s="24">
        <f t="shared" ref="AU371" si="25">1647/(LOG(T371/U371)+(1/3)*(LOG(V371^0.5/T371)+2.06)+2.47)-273.15</f>
        <v>125.52535553982972</v>
      </c>
      <c r="AV371" s="24">
        <f t="shared" ref="AV371" si="26">1647/(LOG(T371/U371)+(4/3)*(LOG(V371^0.5/T371)+2.06)+2.47)-273.15</f>
        <v>103.60263518880487</v>
      </c>
      <c r="AW371" s="24">
        <f t="shared" ref="AW371" si="27">LOG(SQRT(V371/T371))</f>
        <v>-0.55196517794189159</v>
      </c>
      <c r="AX371" s="26">
        <v>11.073717667563539</v>
      </c>
    </row>
    <row r="372" spans="1:50" s="26" customFormat="1">
      <c r="B372" s="39"/>
      <c r="C372" s="39"/>
      <c r="D372" s="39"/>
      <c r="F372" s="40"/>
      <c r="J372" s="15"/>
      <c r="K372" s="44"/>
      <c r="L372" s="41"/>
      <c r="M372" s="40"/>
      <c r="N372" s="49"/>
      <c r="O372" s="41"/>
      <c r="P372" s="41"/>
      <c r="Q372" s="44"/>
      <c r="R372" s="56"/>
      <c r="S372" s="41"/>
      <c r="T372" s="44"/>
      <c r="U372" s="41"/>
      <c r="V372" s="41"/>
      <c r="W372" s="52"/>
      <c r="X372" s="44"/>
      <c r="Y372" s="44"/>
      <c r="Z372" s="44"/>
      <c r="AA372" s="44"/>
      <c r="AB372" s="44"/>
      <c r="AC372" s="44"/>
      <c r="AD372" s="44"/>
      <c r="AE372" s="41"/>
      <c r="AF372" s="41"/>
      <c r="AG372" s="44"/>
      <c r="AH372" s="71"/>
    </row>
    <row r="373" spans="1:50" s="26" customFormat="1">
      <c r="B373" s="39"/>
      <c r="C373" s="39"/>
      <c r="D373" s="39"/>
      <c r="F373" s="40"/>
      <c r="J373" s="15"/>
      <c r="K373" s="44"/>
      <c r="L373" s="41"/>
      <c r="M373" s="40"/>
      <c r="N373" s="49"/>
      <c r="O373" s="41"/>
      <c r="P373" s="41"/>
      <c r="Q373" s="44"/>
      <c r="R373" s="56"/>
      <c r="S373" s="41"/>
      <c r="T373" s="44"/>
      <c r="U373" s="41"/>
      <c r="V373" s="41"/>
      <c r="W373" s="41"/>
      <c r="X373" s="44"/>
      <c r="Y373" s="44"/>
      <c r="Z373" s="44"/>
      <c r="AA373" s="44"/>
      <c r="AB373" s="44"/>
      <c r="AC373" s="44"/>
      <c r="AD373" s="44"/>
      <c r="AE373" s="41"/>
      <c r="AF373" s="41"/>
      <c r="AG373" s="44"/>
      <c r="AH373" s="71"/>
    </row>
    <row r="374" spans="1:50" s="26" customFormat="1">
      <c r="A374" s="26" t="s">
        <v>143</v>
      </c>
      <c r="B374" s="39" t="s">
        <v>136</v>
      </c>
      <c r="C374" s="39"/>
      <c r="D374" s="39" t="s">
        <v>1</v>
      </c>
      <c r="E374" s="26">
        <v>0</v>
      </c>
      <c r="F374" s="40"/>
      <c r="G374" s="26">
        <v>41.601148999999999</v>
      </c>
      <c r="H374" s="26">
        <v>-120.08540499999999</v>
      </c>
      <c r="I374" s="51" t="s">
        <v>143</v>
      </c>
      <c r="J374" s="15">
        <v>-1.2069495020144894E-3</v>
      </c>
      <c r="K374" s="41">
        <v>143.24</v>
      </c>
      <c r="L374" s="41">
        <v>61.8</v>
      </c>
      <c r="M374" s="42">
        <v>26870</v>
      </c>
      <c r="N374" s="52" t="s">
        <v>159</v>
      </c>
      <c r="O374" s="52"/>
      <c r="P374" s="53">
        <v>1180</v>
      </c>
      <c r="Q374" s="56">
        <v>2590</v>
      </c>
      <c r="R374" s="56" t="s">
        <v>45</v>
      </c>
      <c r="S374" s="56">
        <v>110</v>
      </c>
      <c r="T374" s="56">
        <v>330</v>
      </c>
      <c r="U374" s="54">
        <v>8.5</v>
      </c>
      <c r="V374" s="56">
        <v>26</v>
      </c>
      <c r="W374" s="56">
        <v>0.6</v>
      </c>
      <c r="X374" s="54">
        <v>7.6</v>
      </c>
      <c r="Y374" s="54">
        <v>7</v>
      </c>
      <c r="Z374" s="56">
        <v>0.13</v>
      </c>
      <c r="AA374" s="44"/>
      <c r="AB374" s="56">
        <v>84</v>
      </c>
      <c r="AC374" s="56"/>
      <c r="AD374" s="56">
        <v>390</v>
      </c>
      <c r="AE374" s="56">
        <v>220</v>
      </c>
      <c r="AF374" s="54">
        <v>5.2</v>
      </c>
      <c r="AG374" s="54"/>
      <c r="AH374" s="71"/>
      <c r="AI374" s="51" t="s">
        <v>160</v>
      </c>
      <c r="AJ374" s="26" t="s">
        <v>161</v>
      </c>
    </row>
    <row r="375" spans="1:50" s="26" customFormat="1">
      <c r="B375" s="39"/>
      <c r="C375" s="39"/>
      <c r="D375" s="39"/>
      <c r="F375" s="40"/>
      <c r="I375" s="51"/>
      <c r="J375" s="15"/>
      <c r="K375" s="41"/>
      <c r="L375" s="41"/>
      <c r="M375" s="58"/>
      <c r="N375" s="52"/>
      <c r="O375" s="52"/>
      <c r="P375" s="53"/>
      <c r="Q375" s="53"/>
      <c r="R375" s="53"/>
      <c r="S375" s="53"/>
      <c r="T375" s="53"/>
      <c r="U375" s="54"/>
      <c r="V375" s="53"/>
      <c r="W375" s="55"/>
      <c r="X375" s="54"/>
      <c r="Y375" s="54"/>
      <c r="Z375" s="55"/>
      <c r="AA375" s="44"/>
      <c r="AB375" s="53"/>
      <c r="AC375" s="53"/>
      <c r="AD375" s="53"/>
      <c r="AE375" s="53"/>
      <c r="AF375" s="54"/>
      <c r="AG375" s="54"/>
      <c r="AH375" s="71"/>
      <c r="AI375" s="51"/>
    </row>
    <row r="376" spans="1:50" s="26" customFormat="1">
      <c r="B376" s="39"/>
      <c r="C376" s="39"/>
      <c r="D376" s="39"/>
      <c r="F376" s="40"/>
      <c r="J376" s="15"/>
      <c r="K376" s="44"/>
      <c r="L376" s="41"/>
      <c r="M376" s="40"/>
      <c r="N376" s="49"/>
      <c r="O376" s="41"/>
      <c r="P376" s="41"/>
      <c r="Q376" s="44"/>
      <c r="R376" s="56"/>
      <c r="S376" s="41"/>
      <c r="T376" s="44"/>
      <c r="U376" s="41"/>
      <c r="V376" s="41"/>
      <c r="W376" s="41"/>
      <c r="X376" s="44"/>
      <c r="Y376" s="44"/>
      <c r="Z376" s="44"/>
      <c r="AA376" s="44"/>
      <c r="AB376" s="44"/>
      <c r="AC376" s="44"/>
      <c r="AD376" s="44"/>
      <c r="AE376" s="41"/>
      <c r="AF376" s="41"/>
      <c r="AG376" s="44"/>
      <c r="AH376" s="71"/>
    </row>
    <row r="377" spans="1:50" s="26" customFormat="1">
      <c r="B377" s="39"/>
      <c r="C377" s="39"/>
      <c r="D377" s="39"/>
      <c r="F377" s="40"/>
      <c r="J377" s="15"/>
      <c r="K377" s="44"/>
      <c r="L377" s="41"/>
      <c r="M377" s="40"/>
      <c r="N377" s="49"/>
      <c r="O377" s="41"/>
      <c r="P377" s="41"/>
      <c r="Q377" s="44"/>
      <c r="R377" s="56"/>
      <c r="S377" s="41"/>
      <c r="T377" s="44"/>
      <c r="U377" s="41"/>
      <c r="V377" s="41"/>
      <c r="W377" s="41"/>
      <c r="X377" s="44"/>
      <c r="Y377" s="44"/>
      <c r="Z377" s="44"/>
      <c r="AA377" s="44"/>
      <c r="AB377" s="44"/>
      <c r="AC377" s="44"/>
      <c r="AD377" s="44"/>
      <c r="AE377" s="41"/>
      <c r="AF377" s="41"/>
      <c r="AG377" s="44"/>
      <c r="AH377" s="71"/>
    </row>
    <row r="378" spans="1:50" s="26" customFormat="1">
      <c r="A378" s="26" t="s">
        <v>141</v>
      </c>
      <c r="B378" s="39" t="s">
        <v>136</v>
      </c>
      <c r="C378" s="39" t="s">
        <v>138</v>
      </c>
      <c r="D378" s="39" t="s">
        <v>1</v>
      </c>
      <c r="E378" s="26">
        <v>0</v>
      </c>
      <c r="F378" s="40"/>
      <c r="G378" s="26">
        <v>41.598745999999998</v>
      </c>
      <c r="H378" s="26">
        <v>-120.090979</v>
      </c>
      <c r="I378" s="26" t="s">
        <v>142</v>
      </c>
      <c r="J378" s="15">
        <v>-3.787235582010281E-3</v>
      </c>
      <c r="K378" s="41">
        <v>104</v>
      </c>
      <c r="L378" s="41">
        <v>40</v>
      </c>
      <c r="M378" s="42">
        <v>19849</v>
      </c>
      <c r="N378" s="48"/>
      <c r="O378" s="43">
        <v>8.1</v>
      </c>
      <c r="P378" s="49"/>
      <c r="Q378" s="44">
        <v>1840</v>
      </c>
      <c r="R378" s="45" t="s">
        <v>45</v>
      </c>
      <c r="S378" s="41">
        <v>59</v>
      </c>
      <c r="T378" s="44">
        <v>370</v>
      </c>
      <c r="U378" s="41">
        <v>5.7</v>
      </c>
      <c r="V378" s="41">
        <v>17</v>
      </c>
      <c r="W378" s="41">
        <v>2.6</v>
      </c>
      <c r="X378" s="44">
        <v>7.3</v>
      </c>
      <c r="Y378" s="44">
        <v>5</v>
      </c>
      <c r="Z378" s="44"/>
      <c r="AA378" s="44">
        <v>141</v>
      </c>
      <c r="AB378" s="52">
        <f>(($AB$420*2)/$AA$420)*AA378</f>
        <v>171.91797927600916</v>
      </c>
      <c r="AC378" s="44"/>
      <c r="AD378" s="44">
        <v>386</v>
      </c>
      <c r="AE378" s="41">
        <v>225</v>
      </c>
      <c r="AF378" s="41">
        <v>4</v>
      </c>
      <c r="AG378" s="44">
        <v>1.4</v>
      </c>
      <c r="AH378" s="71">
        <v>0.36</v>
      </c>
      <c r="AJ378" s="26" t="s">
        <v>46</v>
      </c>
    </row>
    <row r="379" spans="1:50" s="26" customFormat="1">
      <c r="A379" s="26" t="s">
        <v>141</v>
      </c>
      <c r="B379" s="39" t="s">
        <v>136</v>
      </c>
      <c r="C379" s="39" t="s">
        <v>138</v>
      </c>
      <c r="D379" s="39" t="s">
        <v>1</v>
      </c>
      <c r="E379" s="50">
        <v>0</v>
      </c>
      <c r="F379" s="78"/>
      <c r="G379" s="26">
        <v>41.598745999999998</v>
      </c>
      <c r="H379" s="26">
        <v>-120.090979</v>
      </c>
      <c r="I379" s="50" t="s">
        <v>142</v>
      </c>
      <c r="J379" s="15">
        <v>-3.787235582010281E-3</v>
      </c>
      <c r="K379" s="41">
        <v>104</v>
      </c>
      <c r="L379" s="41">
        <v>40</v>
      </c>
      <c r="M379" s="42">
        <v>21675</v>
      </c>
      <c r="N379" s="43">
        <v>8.1</v>
      </c>
      <c r="O379" s="43"/>
      <c r="P379" s="41"/>
      <c r="Q379" s="44">
        <v>1840</v>
      </c>
      <c r="R379" s="45" t="s">
        <v>45</v>
      </c>
      <c r="S379" s="41">
        <v>59</v>
      </c>
      <c r="T379" s="44">
        <v>370</v>
      </c>
      <c r="U379" s="41">
        <v>5.7</v>
      </c>
      <c r="V379" s="41">
        <v>17</v>
      </c>
      <c r="W379" s="41">
        <v>2.6</v>
      </c>
      <c r="X379" s="44">
        <v>7.3</v>
      </c>
      <c r="Y379" s="44">
        <v>5</v>
      </c>
      <c r="Z379" s="44"/>
      <c r="AA379" s="44">
        <v>141</v>
      </c>
      <c r="AB379" s="52">
        <f>(($AB$420*2)/$AA$420)*AA379</f>
        <v>171.91797927600916</v>
      </c>
      <c r="AC379" s="44"/>
      <c r="AD379" s="44">
        <v>386</v>
      </c>
      <c r="AE379" s="41">
        <v>225</v>
      </c>
      <c r="AF379" s="41">
        <v>4</v>
      </c>
      <c r="AG379" s="44">
        <v>1.4</v>
      </c>
      <c r="AH379" s="71">
        <v>0.36</v>
      </c>
      <c r="AJ379" s="26" t="s">
        <v>46</v>
      </c>
    </row>
    <row r="380" spans="1:50" s="26" customFormat="1">
      <c r="B380" s="39"/>
      <c r="C380" s="39"/>
      <c r="D380" s="39"/>
      <c r="F380" s="40"/>
      <c r="J380" s="15"/>
      <c r="K380" s="44"/>
      <c r="L380" s="41"/>
      <c r="M380" s="40"/>
      <c r="N380" s="49"/>
      <c r="O380" s="41"/>
      <c r="P380" s="41"/>
      <c r="Q380" s="44"/>
      <c r="R380" s="56"/>
      <c r="S380" s="41"/>
      <c r="T380" s="44"/>
      <c r="U380" s="41"/>
      <c r="V380" s="41"/>
      <c r="W380" s="52"/>
      <c r="X380" s="44"/>
      <c r="Y380" s="44"/>
      <c r="Z380" s="44"/>
      <c r="AA380" s="44"/>
      <c r="AB380" s="44"/>
      <c r="AC380" s="44"/>
      <c r="AD380" s="44"/>
      <c r="AE380" s="41"/>
      <c r="AF380" s="41"/>
      <c r="AG380" s="44"/>
      <c r="AH380" s="71"/>
    </row>
    <row r="381" spans="1:50" s="26" customFormat="1">
      <c r="A381" s="26" t="s">
        <v>141</v>
      </c>
      <c r="B381" s="39" t="s">
        <v>136</v>
      </c>
      <c r="C381" s="39" t="s">
        <v>138</v>
      </c>
      <c r="D381" s="39" t="s">
        <v>1</v>
      </c>
      <c r="E381" s="50">
        <v>0</v>
      </c>
      <c r="F381" s="78"/>
      <c r="G381" s="26">
        <v>41.598745999999998</v>
      </c>
      <c r="H381" s="26">
        <v>-120.090979</v>
      </c>
      <c r="I381" s="50" t="s">
        <v>142</v>
      </c>
      <c r="J381" s="15">
        <v>5.4935085719681805E-3</v>
      </c>
      <c r="K381" s="41">
        <v>104.9</v>
      </c>
      <c r="L381" s="41">
        <v>40.5</v>
      </c>
      <c r="M381" s="42">
        <v>19918</v>
      </c>
      <c r="N381" s="48"/>
      <c r="O381" s="43">
        <v>7.8</v>
      </c>
      <c r="P381" s="49"/>
      <c r="Q381" s="44">
        <v>1780</v>
      </c>
      <c r="R381" s="45" t="s">
        <v>45</v>
      </c>
      <c r="S381" s="41">
        <v>71</v>
      </c>
      <c r="T381" s="44">
        <v>374</v>
      </c>
      <c r="U381" s="41">
        <v>7</v>
      </c>
      <c r="V381" s="41">
        <v>10</v>
      </c>
      <c r="W381" s="41">
        <v>6.7</v>
      </c>
      <c r="X381" s="44">
        <v>5.7</v>
      </c>
      <c r="Y381" s="44">
        <v>7</v>
      </c>
      <c r="Z381" s="44"/>
      <c r="AA381" s="44">
        <v>143</v>
      </c>
      <c r="AB381" s="52">
        <f t="shared" ref="AB381" si="28">(($AB$420*2)/$AA$420)*AA381</f>
        <v>174.35653217354121</v>
      </c>
      <c r="AC381" s="44"/>
      <c r="AD381" s="44">
        <v>393</v>
      </c>
      <c r="AE381" s="41">
        <v>218</v>
      </c>
      <c r="AF381" s="41">
        <v>2.2000000000000002</v>
      </c>
      <c r="AG381" s="44">
        <v>0.1</v>
      </c>
      <c r="AH381" s="71"/>
      <c r="AJ381" s="26" t="s">
        <v>46</v>
      </c>
    </row>
    <row r="382" spans="1:50" s="26" customFormat="1">
      <c r="A382" s="26" t="s">
        <v>141</v>
      </c>
      <c r="B382" s="39" t="s">
        <v>136</v>
      </c>
      <c r="C382" s="39"/>
      <c r="D382" s="39" t="s">
        <v>1</v>
      </c>
      <c r="E382" s="26">
        <v>0</v>
      </c>
      <c r="F382" s="40">
        <v>175</v>
      </c>
      <c r="G382" s="26">
        <v>41.598745999999998</v>
      </c>
      <c r="H382" s="26">
        <v>-120.090979</v>
      </c>
      <c r="I382" s="51" t="s">
        <v>163</v>
      </c>
      <c r="J382" s="15">
        <v>2.8304352774403629E-2</v>
      </c>
      <c r="K382" s="41">
        <v>105.8</v>
      </c>
      <c r="L382" s="41">
        <v>41</v>
      </c>
      <c r="M382" s="58">
        <v>1974</v>
      </c>
      <c r="N382" s="52"/>
      <c r="O382" s="52"/>
      <c r="P382" s="53"/>
      <c r="Q382" s="53"/>
      <c r="R382" s="53" t="s">
        <v>51</v>
      </c>
      <c r="S382" s="54">
        <v>58.4</v>
      </c>
      <c r="T382" s="53">
        <v>403</v>
      </c>
      <c r="U382" s="54">
        <v>5.7</v>
      </c>
      <c r="V382" s="53">
        <v>15</v>
      </c>
      <c r="W382" s="55">
        <v>3.45</v>
      </c>
      <c r="X382" s="54">
        <v>7.6</v>
      </c>
      <c r="Y382" s="54"/>
      <c r="Z382" s="55">
        <v>0.1</v>
      </c>
      <c r="AA382" s="44"/>
      <c r="AB382" s="53">
        <v>182</v>
      </c>
      <c r="AC382" s="53"/>
      <c r="AD382" s="53">
        <v>400</v>
      </c>
      <c r="AE382" s="53">
        <v>218</v>
      </c>
      <c r="AF382" s="54">
        <v>4.4000000000000004</v>
      </c>
      <c r="AG382" s="54"/>
      <c r="AH382" s="71"/>
      <c r="AI382" s="51"/>
      <c r="AJ382" s="26" t="s">
        <v>57</v>
      </c>
    </row>
    <row r="383" spans="1:50" s="26" customFormat="1">
      <c r="B383" s="39"/>
      <c r="C383" s="39"/>
      <c r="D383" s="39"/>
      <c r="F383" s="40"/>
      <c r="J383" s="15"/>
      <c r="K383" s="44"/>
      <c r="L383" s="41"/>
      <c r="M383" s="40"/>
      <c r="N383" s="49"/>
      <c r="O383" s="41"/>
      <c r="P383" s="41"/>
      <c r="Q383" s="44"/>
      <c r="R383" s="56"/>
      <c r="S383" s="41"/>
      <c r="T383" s="44"/>
      <c r="U383" s="41"/>
      <c r="V383" s="41"/>
      <c r="W383" s="41"/>
      <c r="X383" s="44"/>
      <c r="Y383" s="44"/>
      <c r="Z383" s="44"/>
      <c r="AA383" s="44"/>
      <c r="AB383" s="44"/>
      <c r="AC383" s="44"/>
      <c r="AD383" s="44"/>
      <c r="AE383" s="41"/>
      <c r="AF383" s="41"/>
      <c r="AG383" s="44"/>
      <c r="AH383" s="71"/>
    </row>
    <row r="384" spans="1:50" s="26" customFormat="1">
      <c r="A384" s="26" t="s">
        <v>145</v>
      </c>
      <c r="B384" s="39" t="s">
        <v>136</v>
      </c>
      <c r="C384" s="39"/>
      <c r="D384" s="39" t="s">
        <v>1</v>
      </c>
      <c r="E384" s="26">
        <v>0</v>
      </c>
      <c r="F384" s="40"/>
      <c r="G384" s="26">
        <v>41.615471999999997</v>
      </c>
      <c r="H384" s="26">
        <v>-120.10385599999999</v>
      </c>
      <c r="I384" s="82" t="s">
        <v>158</v>
      </c>
      <c r="J384" s="15">
        <v>1.8846222013477489E-3</v>
      </c>
      <c r="K384" s="41">
        <v>149.9</v>
      </c>
      <c r="L384" s="41">
        <v>65.5</v>
      </c>
      <c r="M384" s="26">
        <v>2003</v>
      </c>
      <c r="N384" s="52">
        <v>7.73</v>
      </c>
      <c r="O384" s="52"/>
      <c r="P384" s="56">
        <v>835</v>
      </c>
      <c r="Q384" s="56"/>
      <c r="R384" s="56" t="s">
        <v>45</v>
      </c>
      <c r="S384" s="56">
        <v>126</v>
      </c>
      <c r="T384" s="56">
        <v>323</v>
      </c>
      <c r="U384" s="54">
        <v>9.35</v>
      </c>
      <c r="V384" s="56">
        <v>28.2</v>
      </c>
      <c r="W384" s="56">
        <v>0.42</v>
      </c>
      <c r="X384" s="56">
        <v>7.1</v>
      </c>
      <c r="Y384" s="56"/>
      <c r="Z384" s="56">
        <v>1.4999999999999999E-4</v>
      </c>
      <c r="AA384" s="44"/>
      <c r="AB384" s="56">
        <v>92.2</v>
      </c>
      <c r="AC384" s="56"/>
      <c r="AD384" s="56">
        <v>373</v>
      </c>
      <c r="AE384" s="56">
        <v>217</v>
      </c>
      <c r="AF384" s="54">
        <v>5.2</v>
      </c>
      <c r="AG384" s="54"/>
      <c r="AH384" s="71"/>
      <c r="AI384" s="82"/>
      <c r="AJ384" s="26" t="s">
        <v>484</v>
      </c>
    </row>
    <row r="385" spans="1:44" s="26" customFormat="1">
      <c r="A385" s="26" t="s">
        <v>145</v>
      </c>
      <c r="B385" s="39" t="s">
        <v>136</v>
      </c>
      <c r="C385" s="39" t="s">
        <v>77</v>
      </c>
      <c r="D385" s="39" t="s">
        <v>1</v>
      </c>
      <c r="E385" s="50">
        <v>0</v>
      </c>
      <c r="F385" s="78"/>
      <c r="G385" s="26">
        <v>41.615471999999997</v>
      </c>
      <c r="H385" s="26">
        <v>-120.10385599999999</v>
      </c>
      <c r="I385" s="50" t="s">
        <v>146</v>
      </c>
      <c r="J385" s="15">
        <v>-0.81728250117279067</v>
      </c>
      <c r="K385" s="41">
        <v>158</v>
      </c>
      <c r="L385" s="41">
        <v>70</v>
      </c>
      <c r="M385" s="42">
        <v>30483</v>
      </c>
      <c r="N385" s="43">
        <v>8.6</v>
      </c>
      <c r="O385" s="43">
        <v>8.3000000000000007</v>
      </c>
      <c r="P385" s="41"/>
      <c r="Q385" s="44">
        <v>1675</v>
      </c>
      <c r="R385" s="45" t="s">
        <v>45</v>
      </c>
      <c r="S385" s="41"/>
      <c r="T385" s="44"/>
      <c r="U385" s="41"/>
      <c r="V385" s="41">
        <v>31</v>
      </c>
      <c r="W385" s="41">
        <v>0</v>
      </c>
      <c r="X385" s="44"/>
      <c r="Y385" s="44">
        <v>6</v>
      </c>
      <c r="Z385" s="44"/>
      <c r="AA385" s="44">
        <v>51</v>
      </c>
      <c r="AB385" s="52">
        <f t="shared" ref="AB385" si="29">(($AB$420*2)/$AA$420)*AA385</f>
        <v>62.183098887067139</v>
      </c>
      <c r="AC385" s="44"/>
      <c r="AD385" s="44">
        <v>392</v>
      </c>
      <c r="AE385" s="41">
        <v>220</v>
      </c>
      <c r="AF385" s="41"/>
      <c r="AG385" s="44"/>
      <c r="AH385" s="71"/>
      <c r="AJ385" s="26" t="s">
        <v>46</v>
      </c>
    </row>
    <row r="386" spans="1:44" s="26" customFormat="1">
      <c r="B386" s="39"/>
      <c r="C386" s="39"/>
      <c r="D386" s="39"/>
      <c r="F386" s="40"/>
      <c r="J386" s="15"/>
      <c r="K386" s="44"/>
      <c r="L386" s="41"/>
      <c r="M386" s="40"/>
      <c r="N386" s="49"/>
      <c r="O386" s="41"/>
      <c r="P386" s="41"/>
      <c r="Q386" s="44"/>
      <c r="R386" s="56"/>
      <c r="S386" s="41"/>
      <c r="T386" s="44"/>
      <c r="U386" s="41"/>
      <c r="V386" s="52"/>
      <c r="W386" s="41"/>
      <c r="X386" s="44"/>
      <c r="Y386" s="44"/>
      <c r="Z386" s="44"/>
      <c r="AA386" s="44"/>
      <c r="AB386" s="44"/>
      <c r="AC386" s="44"/>
      <c r="AD386" s="44"/>
      <c r="AE386" s="41"/>
      <c r="AF386" s="41"/>
      <c r="AG386" s="44"/>
      <c r="AH386" s="71"/>
    </row>
    <row r="387" spans="1:44" s="26" customFormat="1">
      <c r="A387" s="26" t="s">
        <v>145</v>
      </c>
      <c r="B387" s="39" t="s">
        <v>136</v>
      </c>
      <c r="C387" s="39" t="s">
        <v>77</v>
      </c>
      <c r="D387" s="39" t="s">
        <v>1</v>
      </c>
      <c r="E387" s="26">
        <v>0</v>
      </c>
      <c r="F387" s="40"/>
      <c r="G387" s="26">
        <v>41.615471999999997</v>
      </c>
      <c r="H387" s="26">
        <v>-120.10385599999999</v>
      </c>
      <c r="I387" s="26" t="s">
        <v>146</v>
      </c>
      <c r="J387" s="15">
        <v>-6.1925536225886802E-3</v>
      </c>
      <c r="K387" s="41">
        <v>183.92000000000002</v>
      </c>
      <c r="L387" s="41">
        <v>84.4</v>
      </c>
      <c r="M387" s="42">
        <v>21675</v>
      </c>
      <c r="N387" s="48"/>
      <c r="O387" s="43">
        <v>8</v>
      </c>
      <c r="P387" s="49"/>
      <c r="Q387" s="44">
        <v>1670</v>
      </c>
      <c r="R387" s="45" t="s">
        <v>45</v>
      </c>
      <c r="S387" s="41">
        <v>99.9</v>
      </c>
      <c r="T387" s="44">
        <v>305</v>
      </c>
      <c r="U387" s="41">
        <v>10</v>
      </c>
      <c r="V387" s="41">
        <v>30</v>
      </c>
      <c r="W387" s="41">
        <v>1.2</v>
      </c>
      <c r="X387" s="44">
        <v>8</v>
      </c>
      <c r="Y387" s="44">
        <v>5</v>
      </c>
      <c r="Z387" s="44"/>
      <c r="AA387" s="44">
        <v>55</v>
      </c>
      <c r="AB387" s="52">
        <f t="shared" ref="AB387" si="30">(($AB$420*2)/$AA$420)*AA387</f>
        <v>67.060204682131229</v>
      </c>
      <c r="AC387" s="44"/>
      <c r="AD387" s="44">
        <v>373</v>
      </c>
      <c r="AE387" s="41">
        <v>220</v>
      </c>
      <c r="AF387" s="41">
        <v>4</v>
      </c>
      <c r="AG387" s="44">
        <v>1.6</v>
      </c>
      <c r="AH387" s="71">
        <v>0.39</v>
      </c>
      <c r="AJ387" s="26" t="s">
        <v>46</v>
      </c>
    </row>
    <row r="388" spans="1:44" s="26" customFormat="1">
      <c r="A388" s="26" t="s">
        <v>145</v>
      </c>
      <c r="B388" s="39" t="s">
        <v>136</v>
      </c>
      <c r="C388" s="39"/>
      <c r="D388" s="39" t="s">
        <v>1</v>
      </c>
      <c r="E388" s="26">
        <v>0</v>
      </c>
      <c r="F388" s="40"/>
      <c r="G388" s="26">
        <v>41.615471999999997</v>
      </c>
      <c r="H388" s="26">
        <v>-120.10385599999999</v>
      </c>
      <c r="I388" s="51" t="s">
        <v>154</v>
      </c>
      <c r="J388" s="15">
        <v>-1.7341418615415161E-2</v>
      </c>
      <c r="K388" s="41">
        <v>185.72000000000003</v>
      </c>
      <c r="L388" s="41">
        <v>85.4</v>
      </c>
      <c r="M388" s="42">
        <v>26871</v>
      </c>
      <c r="N388" s="52">
        <v>7.7</v>
      </c>
      <c r="O388" s="52"/>
      <c r="P388" s="56">
        <v>1110</v>
      </c>
      <c r="Q388" s="56">
        <v>3280</v>
      </c>
      <c r="R388" s="56" t="s">
        <v>45</v>
      </c>
      <c r="S388" s="56">
        <v>110</v>
      </c>
      <c r="T388" s="56">
        <v>300</v>
      </c>
      <c r="U388" s="54">
        <v>9</v>
      </c>
      <c r="V388" s="56">
        <v>28</v>
      </c>
      <c r="W388" s="57">
        <v>0.1</v>
      </c>
      <c r="X388" s="56">
        <v>7.6</v>
      </c>
      <c r="Y388" s="56">
        <v>7</v>
      </c>
      <c r="Z388" s="56">
        <v>0.15</v>
      </c>
      <c r="AA388" s="44"/>
      <c r="AB388" s="56">
        <v>63</v>
      </c>
      <c r="AC388" s="56"/>
      <c r="AD388" s="56">
        <v>370</v>
      </c>
      <c r="AE388" s="56">
        <v>220</v>
      </c>
      <c r="AF388" s="54">
        <v>5.4</v>
      </c>
      <c r="AG388" s="54"/>
      <c r="AH388" s="71"/>
      <c r="AI388" s="82" t="s">
        <v>155</v>
      </c>
      <c r="AJ388" s="26" t="s">
        <v>156</v>
      </c>
    </row>
    <row r="389" spans="1:44" s="26" customFormat="1">
      <c r="B389" s="39"/>
      <c r="C389" s="39"/>
      <c r="D389" s="39"/>
      <c r="F389" s="40"/>
      <c r="J389" s="15"/>
      <c r="K389" s="44"/>
      <c r="L389" s="41"/>
      <c r="M389" s="40"/>
      <c r="N389" s="49"/>
      <c r="O389" s="41"/>
      <c r="P389" s="41"/>
      <c r="Q389" s="44"/>
      <c r="R389" s="56"/>
      <c r="S389" s="41"/>
      <c r="T389" s="44"/>
      <c r="U389" s="41"/>
      <c r="V389" s="41"/>
      <c r="W389" s="41"/>
      <c r="X389" s="44"/>
      <c r="Y389" s="44"/>
      <c r="Z389" s="44"/>
      <c r="AA389" s="44"/>
      <c r="AB389" s="44"/>
      <c r="AC389" s="44"/>
      <c r="AD389" s="44"/>
      <c r="AE389" s="41"/>
      <c r="AF389" s="41"/>
      <c r="AG389" s="44"/>
      <c r="AH389" s="71"/>
    </row>
    <row r="390" spans="1:44" s="26" customFormat="1">
      <c r="A390" s="26" t="s">
        <v>145</v>
      </c>
      <c r="B390" s="39" t="s">
        <v>136</v>
      </c>
      <c r="C390" s="39"/>
      <c r="D390" s="39" t="s">
        <v>1</v>
      </c>
      <c r="E390" s="26">
        <v>0</v>
      </c>
      <c r="F390" s="40">
        <v>20</v>
      </c>
      <c r="G390" s="26">
        <v>41.615471999999997</v>
      </c>
      <c r="H390" s="26">
        <v>-120.10385599999999</v>
      </c>
      <c r="I390" s="40" t="s">
        <v>157</v>
      </c>
      <c r="J390" s="59">
        <v>0.04</v>
      </c>
      <c r="K390" s="41">
        <v>186.8</v>
      </c>
      <c r="L390" s="41">
        <v>86</v>
      </c>
      <c r="M390" s="58">
        <v>1974</v>
      </c>
      <c r="N390" s="52"/>
      <c r="O390" s="52"/>
      <c r="P390" s="45"/>
      <c r="Q390" s="45"/>
      <c r="R390" s="45" t="s">
        <v>51</v>
      </c>
      <c r="S390" s="45">
        <v>114</v>
      </c>
      <c r="T390" s="45">
        <v>342</v>
      </c>
      <c r="U390" s="41">
        <v>9.6999999999999993</v>
      </c>
      <c r="V390" s="45">
        <v>31</v>
      </c>
      <c r="W390" s="52">
        <v>0.28999999999999998</v>
      </c>
      <c r="X390" s="41">
        <v>7.4</v>
      </c>
      <c r="Y390" s="41"/>
      <c r="Z390" s="52">
        <v>0.15</v>
      </c>
      <c r="AA390" s="44"/>
      <c r="AB390" s="45">
        <v>74</v>
      </c>
      <c r="AC390" s="45"/>
      <c r="AD390" s="45">
        <v>380</v>
      </c>
      <c r="AE390" s="45">
        <v>213</v>
      </c>
      <c r="AF390" s="41">
        <v>5.0999999999999996</v>
      </c>
      <c r="AG390" s="41"/>
      <c r="AH390" s="71"/>
      <c r="AI390" s="40"/>
      <c r="AJ390" s="26" t="s">
        <v>57</v>
      </c>
    </row>
    <row r="391" spans="1:44" s="26" customFormat="1">
      <c r="A391" s="26" t="s">
        <v>145</v>
      </c>
      <c r="B391" s="39" t="s">
        <v>136</v>
      </c>
      <c r="C391" s="39" t="s">
        <v>77</v>
      </c>
      <c r="D391" s="39" t="s">
        <v>1</v>
      </c>
      <c r="E391" s="50">
        <v>0</v>
      </c>
      <c r="F391" s="78"/>
      <c r="G391" s="26">
        <v>41.615471999999997</v>
      </c>
      <c r="H391" s="26">
        <v>-120.10385599999999</v>
      </c>
      <c r="I391" s="50" t="s">
        <v>146</v>
      </c>
      <c r="J391" s="15">
        <v>0.35350932469387802</v>
      </c>
      <c r="K391" s="104"/>
      <c r="L391" s="41"/>
      <c r="M391" s="42">
        <v>30245</v>
      </c>
      <c r="N391" s="43">
        <v>8.3000000000000007</v>
      </c>
      <c r="O391" s="43">
        <v>7.9</v>
      </c>
      <c r="P391" s="41"/>
      <c r="Q391" s="44">
        <v>1700</v>
      </c>
      <c r="R391" s="45" t="s">
        <v>45</v>
      </c>
      <c r="S391" s="41"/>
      <c r="T391" s="44">
        <v>313</v>
      </c>
      <c r="U391" s="41">
        <v>10</v>
      </c>
      <c r="V391" s="41">
        <v>31</v>
      </c>
      <c r="W391" s="41">
        <v>0</v>
      </c>
      <c r="X391" s="44">
        <v>6.6</v>
      </c>
      <c r="Y391" s="44">
        <v>10</v>
      </c>
      <c r="Z391" s="44"/>
      <c r="AA391" s="44">
        <v>45</v>
      </c>
      <c r="AB391" s="52">
        <f t="shared" ref="AB391" si="31">(($AB$420*2)/$AA$420)*AA391</f>
        <v>54.867440194471008</v>
      </c>
      <c r="AC391" s="44"/>
      <c r="AD391" s="44"/>
      <c r="AE391" s="41">
        <v>218</v>
      </c>
      <c r="AF391" s="41">
        <v>6</v>
      </c>
      <c r="AG391" s="44"/>
      <c r="AH391" s="71"/>
      <c r="AJ391" s="26" t="s">
        <v>46</v>
      </c>
    </row>
    <row r="392" spans="1:44" s="26" customFormat="1">
      <c r="B392" s="39"/>
      <c r="C392" s="39"/>
      <c r="D392" s="39"/>
      <c r="F392" s="40"/>
      <c r="J392" s="15"/>
      <c r="K392" s="41"/>
      <c r="L392" s="41"/>
      <c r="M392" s="106"/>
      <c r="Q392" s="56"/>
      <c r="R392" s="56"/>
      <c r="S392" s="56"/>
      <c r="AA392" s="44"/>
      <c r="AB392" s="44"/>
      <c r="AG392" s="54"/>
      <c r="AH392" s="71"/>
      <c r="AI392" s="82"/>
      <c r="AR392" s="185"/>
    </row>
    <row r="393" spans="1:44" s="26" customFormat="1">
      <c r="A393" s="26" t="s">
        <v>165</v>
      </c>
      <c r="B393" s="39" t="s">
        <v>136</v>
      </c>
      <c r="C393" s="39"/>
      <c r="D393" s="39" t="s">
        <v>1</v>
      </c>
      <c r="E393" s="26">
        <v>0</v>
      </c>
      <c r="F393" s="40"/>
      <c r="G393" s="26">
        <v>41.533811999999998</v>
      </c>
      <c r="H393" s="26">
        <v>-120.075171</v>
      </c>
      <c r="I393" s="51" t="s">
        <v>173</v>
      </c>
      <c r="J393" s="15">
        <v>1.4149932317242422E-2</v>
      </c>
      <c r="K393" s="41">
        <v>177.8</v>
      </c>
      <c r="L393" s="41">
        <v>81</v>
      </c>
      <c r="M393" s="58">
        <v>1974</v>
      </c>
      <c r="N393" s="52"/>
      <c r="O393" s="52"/>
      <c r="P393" s="53"/>
      <c r="Q393" s="53"/>
      <c r="R393" s="53" t="s">
        <v>51</v>
      </c>
      <c r="S393" s="53">
        <v>105</v>
      </c>
      <c r="T393" s="53">
        <v>277</v>
      </c>
      <c r="U393" s="54">
        <v>6</v>
      </c>
      <c r="V393" s="53">
        <v>17</v>
      </c>
      <c r="W393" s="55">
        <v>0.05</v>
      </c>
      <c r="X393" s="54">
        <v>5.6</v>
      </c>
      <c r="Y393" s="54"/>
      <c r="Z393" s="56">
        <v>0.08</v>
      </c>
      <c r="AA393" s="44"/>
      <c r="AB393" s="53">
        <v>60.1</v>
      </c>
      <c r="AC393" s="53"/>
      <c r="AD393" s="53">
        <v>290</v>
      </c>
      <c r="AE393" s="53">
        <v>192</v>
      </c>
      <c r="AF393" s="54">
        <v>5</v>
      </c>
      <c r="AG393" s="54"/>
      <c r="AH393" s="71"/>
      <c r="AI393" s="51"/>
      <c r="AJ393" s="26" t="s">
        <v>121</v>
      </c>
    </row>
    <row r="394" spans="1:44" s="26" customFormat="1">
      <c r="B394" s="39"/>
      <c r="C394" s="39"/>
      <c r="D394" s="39"/>
      <c r="F394" s="40"/>
      <c r="J394" s="15"/>
      <c r="K394" s="44"/>
      <c r="L394" s="41"/>
      <c r="M394" s="40"/>
      <c r="N394" s="49"/>
      <c r="O394" s="41"/>
      <c r="P394" s="41"/>
      <c r="Q394" s="44"/>
      <c r="R394" s="56"/>
      <c r="S394" s="41"/>
      <c r="T394" s="44"/>
      <c r="U394" s="41"/>
      <c r="V394" s="41"/>
      <c r="W394" s="52"/>
      <c r="X394" s="44"/>
      <c r="Y394" s="44"/>
      <c r="Z394" s="44"/>
      <c r="AA394" s="44"/>
      <c r="AB394" s="44"/>
      <c r="AC394" s="44"/>
      <c r="AD394" s="44"/>
      <c r="AE394" s="41"/>
      <c r="AF394" s="41"/>
      <c r="AG394" s="44"/>
      <c r="AH394" s="71"/>
    </row>
    <row r="395" spans="1:44" s="26" customFormat="1">
      <c r="A395" s="26" t="s">
        <v>165</v>
      </c>
      <c r="B395" s="39" t="s">
        <v>136</v>
      </c>
      <c r="C395" s="39"/>
      <c r="D395" s="39" t="s">
        <v>1</v>
      </c>
      <c r="E395" s="26">
        <v>0</v>
      </c>
      <c r="F395" s="40">
        <v>600</v>
      </c>
      <c r="G395" s="70">
        <v>41.530500000000004</v>
      </c>
      <c r="H395" s="70">
        <v>-120.0822</v>
      </c>
      <c r="I395" s="40" t="s">
        <v>171</v>
      </c>
      <c r="J395" s="59">
        <v>0.01</v>
      </c>
      <c r="K395" s="41">
        <v>204.8</v>
      </c>
      <c r="L395" s="41">
        <v>96</v>
      </c>
      <c r="M395" s="58">
        <v>1974</v>
      </c>
      <c r="N395" s="52"/>
      <c r="O395" s="52"/>
      <c r="P395" s="45"/>
      <c r="Q395" s="45"/>
      <c r="R395" s="45" t="s">
        <v>51</v>
      </c>
      <c r="S395" s="41">
        <v>99.6</v>
      </c>
      <c r="T395" s="45">
        <v>285</v>
      </c>
      <c r="U395" s="41">
        <v>6</v>
      </c>
      <c r="V395" s="45">
        <v>18</v>
      </c>
      <c r="W395" s="52">
        <v>0.05</v>
      </c>
      <c r="X395" s="41">
        <v>5.6</v>
      </c>
      <c r="Y395" s="41"/>
      <c r="Z395" s="44">
        <v>0.09</v>
      </c>
      <c r="AA395" s="44"/>
      <c r="AB395" s="45">
        <v>73</v>
      </c>
      <c r="AC395" s="45"/>
      <c r="AD395" s="45">
        <v>310</v>
      </c>
      <c r="AE395" s="45">
        <v>188</v>
      </c>
      <c r="AF395" s="41">
        <v>5</v>
      </c>
      <c r="AG395" s="41"/>
      <c r="AH395" s="71"/>
      <c r="AI395" s="40"/>
      <c r="AJ395" s="26" t="s">
        <v>57</v>
      </c>
    </row>
    <row r="396" spans="1:44" s="26" customFormat="1">
      <c r="B396" s="39"/>
      <c r="C396" s="39"/>
      <c r="D396" s="39"/>
      <c r="F396" s="40"/>
      <c r="J396" s="15"/>
      <c r="K396" s="44"/>
      <c r="L396" s="41"/>
      <c r="M396" s="40"/>
      <c r="N396" s="49"/>
      <c r="O396" s="41"/>
      <c r="P396" s="41"/>
      <c r="Q396" s="44"/>
      <c r="R396" s="56"/>
      <c r="S396" s="41"/>
      <c r="T396" s="44"/>
      <c r="U396" s="41"/>
      <c r="V396" s="41"/>
      <c r="W396" s="52"/>
      <c r="X396" s="44"/>
      <c r="Y396" s="44"/>
      <c r="Z396" s="44"/>
      <c r="AA396" s="44"/>
      <c r="AB396" s="44"/>
      <c r="AC396" s="44"/>
      <c r="AD396" s="44"/>
      <c r="AE396" s="41"/>
      <c r="AF396" s="41"/>
      <c r="AG396" s="44"/>
      <c r="AH396" s="71"/>
    </row>
    <row r="397" spans="1:44" s="26" customFormat="1">
      <c r="A397" s="26" t="s">
        <v>165</v>
      </c>
      <c r="B397" s="39" t="s">
        <v>136</v>
      </c>
      <c r="C397" s="39"/>
      <c r="D397" s="39" t="s">
        <v>1</v>
      </c>
      <c r="E397" s="26">
        <v>0</v>
      </c>
      <c r="F397" s="40"/>
      <c r="G397" s="26">
        <v>41.532302000000001</v>
      </c>
      <c r="H397" s="26">
        <v>-120.077879</v>
      </c>
      <c r="I397" s="26" t="s">
        <v>174</v>
      </c>
      <c r="J397" s="15">
        <v>-1.6602576277099143E-2</v>
      </c>
      <c r="K397" s="41">
        <v>205.52</v>
      </c>
      <c r="L397" s="41">
        <v>96.4</v>
      </c>
      <c r="M397" s="26">
        <v>2003</v>
      </c>
      <c r="N397" s="52">
        <v>8.23</v>
      </c>
      <c r="O397" s="52"/>
      <c r="P397" s="56">
        <v>717</v>
      </c>
      <c r="Q397" s="56"/>
      <c r="R397" s="56" t="s">
        <v>45</v>
      </c>
      <c r="S397" s="56">
        <v>113.5</v>
      </c>
      <c r="T397" s="56">
        <v>260</v>
      </c>
      <c r="U397" s="54">
        <v>5.96</v>
      </c>
      <c r="V397" s="56">
        <v>17.5</v>
      </c>
      <c r="W397" s="56"/>
      <c r="X397" s="54">
        <v>5.2</v>
      </c>
      <c r="Y397" s="54"/>
      <c r="Z397" s="56">
        <v>1E-4</v>
      </c>
      <c r="AA397" s="44"/>
      <c r="AB397" s="56">
        <v>74.3</v>
      </c>
      <c r="AC397" s="56"/>
      <c r="AD397" s="56">
        <v>304</v>
      </c>
      <c r="AE397" s="56">
        <v>175</v>
      </c>
      <c r="AF397" s="54">
        <v>5.0999999999999996</v>
      </c>
      <c r="AG397" s="54"/>
      <c r="AH397" s="71"/>
      <c r="AI397" s="82"/>
      <c r="AJ397" s="26" t="s">
        <v>484</v>
      </c>
    </row>
    <row r="398" spans="1:44" s="26" customFormat="1">
      <c r="B398" s="39"/>
      <c r="C398" s="39"/>
      <c r="D398" s="39"/>
      <c r="F398" s="40"/>
      <c r="J398" s="15"/>
      <c r="K398" s="44"/>
      <c r="L398" s="41"/>
      <c r="M398" s="40"/>
      <c r="N398" s="49"/>
      <c r="O398" s="41"/>
      <c r="P398" s="41"/>
      <c r="Q398" s="44"/>
      <c r="R398" s="56"/>
      <c r="S398" s="41"/>
      <c r="T398" s="44"/>
      <c r="U398" s="41"/>
      <c r="V398" s="41"/>
      <c r="W398" s="41"/>
      <c r="X398" s="44"/>
      <c r="Y398" s="44"/>
      <c r="Z398" s="44"/>
      <c r="AA398" s="44"/>
      <c r="AB398" s="44"/>
      <c r="AC398" s="44"/>
      <c r="AD398" s="44"/>
      <c r="AE398" s="41"/>
      <c r="AF398" s="41"/>
      <c r="AG398" s="44"/>
      <c r="AH398" s="71"/>
    </row>
    <row r="399" spans="1:44" s="26" customFormat="1">
      <c r="B399" s="39"/>
      <c r="C399" s="39"/>
      <c r="D399" s="39"/>
      <c r="F399" s="40"/>
      <c r="J399" s="15"/>
      <c r="K399" s="44"/>
      <c r="L399" s="41"/>
      <c r="M399" s="40"/>
      <c r="N399" s="49"/>
      <c r="O399" s="41"/>
      <c r="P399" s="41"/>
      <c r="Q399" s="44"/>
      <c r="R399" s="56"/>
      <c r="S399" s="41"/>
      <c r="T399" s="44"/>
      <c r="U399" s="41"/>
      <c r="V399" s="41"/>
      <c r="W399" s="52"/>
      <c r="X399" s="44"/>
      <c r="Y399" s="44"/>
      <c r="Z399" s="44"/>
      <c r="AA399" s="44"/>
      <c r="AB399" s="44"/>
      <c r="AC399" s="44"/>
      <c r="AD399" s="44"/>
      <c r="AE399" s="41"/>
      <c r="AF399" s="41"/>
      <c r="AG399" s="44"/>
      <c r="AH399" s="71"/>
    </row>
    <row r="400" spans="1:44" s="24" customFormat="1">
      <c r="A400" s="26" t="s">
        <v>165</v>
      </c>
      <c r="B400" s="39" t="s">
        <v>136</v>
      </c>
      <c r="C400" s="39"/>
      <c r="D400" s="26" t="s">
        <v>59</v>
      </c>
      <c r="E400" s="26"/>
      <c r="F400" s="40">
        <v>100</v>
      </c>
      <c r="G400" s="26">
        <v>41.533332999999999</v>
      </c>
      <c r="H400" s="26">
        <v>-120.076667</v>
      </c>
      <c r="I400" s="40" t="s">
        <v>170</v>
      </c>
      <c r="J400" s="59">
        <v>0.02</v>
      </c>
      <c r="K400" s="41">
        <v>208.4</v>
      </c>
      <c r="L400" s="41">
        <v>98</v>
      </c>
      <c r="M400" s="58">
        <v>1974</v>
      </c>
      <c r="N400" s="52"/>
      <c r="O400" s="52"/>
      <c r="P400" s="45"/>
      <c r="Q400" s="45"/>
      <c r="R400" s="45" t="s">
        <v>51</v>
      </c>
      <c r="S400" s="45">
        <v>105</v>
      </c>
      <c r="T400" s="45">
        <v>297</v>
      </c>
      <c r="U400" s="41">
        <v>6</v>
      </c>
      <c r="V400" s="45">
        <v>17</v>
      </c>
      <c r="W400" s="45"/>
      <c r="X400" s="41">
        <v>5.9</v>
      </c>
      <c r="Y400" s="41"/>
      <c r="Z400" s="44">
        <v>0.08</v>
      </c>
      <c r="AA400" s="44"/>
      <c r="AB400" s="45">
        <v>69</v>
      </c>
      <c r="AC400" s="45"/>
      <c r="AD400" s="45">
        <v>310</v>
      </c>
      <c r="AE400" s="45">
        <v>198</v>
      </c>
      <c r="AF400" s="41">
        <v>5.4</v>
      </c>
      <c r="AG400" s="41"/>
      <c r="AH400" s="71"/>
      <c r="AI400" s="40"/>
      <c r="AJ400" s="26" t="s">
        <v>121</v>
      </c>
    </row>
    <row r="401" spans="1:36" s="26" customFormat="1">
      <c r="A401" s="26" t="s">
        <v>165</v>
      </c>
      <c r="B401" s="39" t="s">
        <v>136</v>
      </c>
      <c r="C401" s="39"/>
      <c r="D401" s="39" t="s">
        <v>1</v>
      </c>
      <c r="E401" s="26">
        <v>0</v>
      </c>
      <c r="F401" s="40">
        <v>500</v>
      </c>
      <c r="G401" s="26">
        <v>41.532302000000001</v>
      </c>
      <c r="H401" s="26">
        <v>-120.077879</v>
      </c>
      <c r="I401" s="40" t="s">
        <v>172</v>
      </c>
      <c r="J401" s="59">
        <v>0.01</v>
      </c>
      <c r="K401" s="41">
        <v>208.4</v>
      </c>
      <c r="L401" s="41">
        <v>98</v>
      </c>
      <c r="M401" s="58">
        <v>1974</v>
      </c>
      <c r="N401" s="52"/>
      <c r="O401" s="52"/>
      <c r="P401" s="45"/>
      <c r="Q401" s="45"/>
      <c r="R401" s="45" t="s">
        <v>51</v>
      </c>
      <c r="S401" s="41">
        <v>98.7</v>
      </c>
      <c r="T401" s="45">
        <v>285</v>
      </c>
      <c r="U401" s="41">
        <v>6</v>
      </c>
      <c r="V401" s="45">
        <v>15</v>
      </c>
      <c r="W401" s="52">
        <v>0.05</v>
      </c>
      <c r="X401" s="41">
        <v>5.7</v>
      </c>
      <c r="Y401" s="41">
        <v>7</v>
      </c>
      <c r="Z401" s="44">
        <v>7.0000000000000007E-2</v>
      </c>
      <c r="AA401" s="44"/>
      <c r="AB401" s="45">
        <v>60</v>
      </c>
      <c r="AC401" s="45"/>
      <c r="AD401" s="45">
        <v>310</v>
      </c>
      <c r="AE401" s="45">
        <v>186</v>
      </c>
      <c r="AF401" s="41">
        <v>5</v>
      </c>
      <c r="AG401" s="41"/>
      <c r="AH401" s="71"/>
      <c r="AI401" s="40"/>
      <c r="AJ401" s="26" t="s">
        <v>57</v>
      </c>
    </row>
    <row r="402" spans="1:36" s="26" customFormat="1">
      <c r="A402" s="26" t="s">
        <v>165</v>
      </c>
      <c r="B402" s="39" t="s">
        <v>136</v>
      </c>
      <c r="C402" s="39"/>
      <c r="D402" s="26" t="s">
        <v>59</v>
      </c>
      <c r="F402" s="40"/>
      <c r="G402" s="26">
        <v>41.533332999999999</v>
      </c>
      <c r="H402" s="26">
        <v>-120.076667</v>
      </c>
      <c r="I402" s="51" t="s">
        <v>167</v>
      </c>
      <c r="J402" s="15">
        <v>-1.370884363090488E-2</v>
      </c>
      <c r="K402" s="41">
        <v>208.57999999999998</v>
      </c>
      <c r="L402" s="41">
        <v>98.1</v>
      </c>
      <c r="M402" s="42">
        <v>26872</v>
      </c>
      <c r="N402" s="52">
        <v>8.4</v>
      </c>
      <c r="O402" s="52"/>
      <c r="P402" s="56">
        <v>991</v>
      </c>
      <c r="Q402" s="56">
        <v>2660</v>
      </c>
      <c r="R402" s="56" t="s">
        <v>45</v>
      </c>
      <c r="S402" s="56">
        <v>100</v>
      </c>
      <c r="T402" s="56">
        <v>280</v>
      </c>
      <c r="U402" s="54">
        <v>5.5</v>
      </c>
      <c r="V402" s="56">
        <v>16</v>
      </c>
      <c r="W402" s="57">
        <v>0.1</v>
      </c>
      <c r="X402" s="54">
        <v>5.7</v>
      </c>
      <c r="Y402" s="54"/>
      <c r="Z402" s="55">
        <v>0.1</v>
      </c>
      <c r="AA402" s="44"/>
      <c r="AB402" s="56">
        <v>57</v>
      </c>
      <c r="AC402" s="56"/>
      <c r="AD402" s="56">
        <v>320</v>
      </c>
      <c r="AE402" s="56">
        <v>200</v>
      </c>
      <c r="AF402" s="54">
        <v>5.0999999999999996</v>
      </c>
      <c r="AG402" s="54"/>
      <c r="AH402" s="71"/>
      <c r="AI402" s="51" t="s">
        <v>168</v>
      </c>
      <c r="AJ402" s="26" t="s">
        <v>169</v>
      </c>
    </row>
    <row r="403" spans="1:36" s="26" customFormat="1">
      <c r="B403" s="39"/>
      <c r="C403" s="39"/>
      <c r="D403" s="39"/>
      <c r="F403" s="40"/>
      <c r="J403" s="15"/>
      <c r="K403" s="44"/>
      <c r="L403" s="41"/>
      <c r="M403" s="40"/>
      <c r="N403" s="49"/>
      <c r="O403" s="41"/>
      <c r="P403" s="41"/>
      <c r="Q403" s="44"/>
      <c r="R403" s="56"/>
      <c r="S403" s="41"/>
      <c r="T403" s="44"/>
      <c r="U403" s="41"/>
      <c r="V403" s="41"/>
      <c r="W403" s="41"/>
      <c r="X403" s="44"/>
      <c r="Y403" s="44"/>
      <c r="Z403" s="44"/>
      <c r="AA403" s="44"/>
      <c r="AB403" s="44"/>
      <c r="AC403" s="44"/>
      <c r="AD403" s="44"/>
      <c r="AE403" s="41"/>
      <c r="AF403" s="41"/>
      <c r="AG403" s="44"/>
      <c r="AH403" s="71"/>
    </row>
    <row r="404" spans="1:36" s="26" customFormat="1">
      <c r="A404" s="26" t="s">
        <v>165</v>
      </c>
      <c r="B404" s="39" t="s">
        <v>136</v>
      </c>
      <c r="C404" s="39"/>
      <c r="D404" s="39" t="s">
        <v>1</v>
      </c>
      <c r="E404" s="26">
        <v>0</v>
      </c>
      <c r="F404" s="40"/>
      <c r="G404" s="70">
        <v>41.53</v>
      </c>
      <c r="H404" s="70">
        <v>-120.13</v>
      </c>
      <c r="I404" s="51" t="s">
        <v>166</v>
      </c>
      <c r="J404" s="15">
        <v>9.1230590782276338E-3</v>
      </c>
      <c r="K404" s="105"/>
      <c r="L404" s="41"/>
      <c r="M404" s="42">
        <v>22201</v>
      </c>
      <c r="N404" s="52">
        <v>8.1</v>
      </c>
      <c r="O404" s="52"/>
      <c r="P404" s="53"/>
      <c r="Q404" s="53">
        <v>1440</v>
      </c>
      <c r="R404" s="53" t="s">
        <v>51</v>
      </c>
      <c r="S404" s="53">
        <v>407</v>
      </c>
      <c r="T404" s="53">
        <v>276</v>
      </c>
      <c r="U404" s="54">
        <v>5.2</v>
      </c>
      <c r="V404" s="53">
        <v>25</v>
      </c>
      <c r="W404" s="53"/>
      <c r="X404" s="54">
        <v>5.8</v>
      </c>
      <c r="Y404" s="54">
        <v>10</v>
      </c>
      <c r="Z404" s="56"/>
      <c r="AA404" s="44"/>
      <c r="AB404" s="53">
        <v>64</v>
      </c>
      <c r="AC404" s="53"/>
      <c r="AD404" s="53">
        <v>294</v>
      </c>
      <c r="AE404" s="53">
        <v>208</v>
      </c>
      <c r="AF404" s="54">
        <v>2</v>
      </c>
      <c r="AG404" s="54">
        <v>0.1</v>
      </c>
      <c r="AH404" s="71"/>
      <c r="AI404" s="51"/>
      <c r="AJ404" s="26" t="s">
        <v>102</v>
      </c>
    </row>
    <row r="405" spans="1:36">
      <c r="A405" s="26" t="s">
        <v>135</v>
      </c>
      <c r="B405" s="39" t="s">
        <v>136</v>
      </c>
      <c r="C405" s="39" t="s">
        <v>138</v>
      </c>
      <c r="D405" s="39" t="s">
        <v>1</v>
      </c>
      <c r="E405" s="50">
        <v>0</v>
      </c>
      <c r="F405" s="78"/>
      <c r="G405" s="26">
        <v>41.532302000000001</v>
      </c>
      <c r="H405" s="26">
        <v>-120.077879</v>
      </c>
      <c r="I405" s="50" t="s">
        <v>140</v>
      </c>
      <c r="J405" s="15">
        <v>0.3261976221105819</v>
      </c>
      <c r="K405" s="41">
        <v>172.4</v>
      </c>
      <c r="L405" s="41">
        <v>78</v>
      </c>
      <c r="M405" s="42">
        <v>30193</v>
      </c>
      <c r="N405" s="43">
        <v>8.5</v>
      </c>
      <c r="O405" s="43">
        <v>7.9</v>
      </c>
      <c r="P405" s="41"/>
      <c r="Q405" s="44">
        <v>1390</v>
      </c>
      <c r="R405" s="45" t="s">
        <v>45</v>
      </c>
      <c r="S405" s="41"/>
      <c r="T405" s="44">
        <v>266</v>
      </c>
      <c r="U405" s="41">
        <v>5.9</v>
      </c>
      <c r="V405" s="41">
        <v>17</v>
      </c>
      <c r="W405" s="41">
        <v>0</v>
      </c>
      <c r="X405" s="44">
        <v>4.9000000000000004</v>
      </c>
      <c r="Y405" s="44">
        <v>8</v>
      </c>
      <c r="Z405" s="44"/>
      <c r="AA405" s="44">
        <v>46</v>
      </c>
      <c r="AB405" s="52">
        <f t="shared" ref="AB405:AB410" si="32">(($AB$420*2)/$AA$420)*AA405</f>
        <v>56.086716643237025</v>
      </c>
      <c r="AC405" s="44"/>
      <c r="AD405" s="44"/>
      <c r="AE405" s="41">
        <v>183</v>
      </c>
      <c r="AF405" s="41">
        <v>5.8</v>
      </c>
      <c r="AG405" s="44"/>
      <c r="AH405" s="71">
        <v>0.22</v>
      </c>
      <c r="AI405" s="26"/>
      <c r="AJ405" s="26" t="s">
        <v>46</v>
      </c>
    </row>
    <row r="406" spans="1:36" s="26" customFormat="1">
      <c r="A406" s="26" t="s">
        <v>135</v>
      </c>
      <c r="B406" s="39" t="s">
        <v>136</v>
      </c>
      <c r="C406" s="39" t="s">
        <v>138</v>
      </c>
      <c r="D406" s="39" t="s">
        <v>1</v>
      </c>
      <c r="E406" s="50">
        <v>0</v>
      </c>
      <c r="F406" s="78"/>
      <c r="G406" s="26">
        <v>41.532302000000001</v>
      </c>
      <c r="H406" s="26">
        <v>-120.077879</v>
      </c>
      <c r="I406" s="50" t="s">
        <v>140</v>
      </c>
      <c r="J406" s="15">
        <v>-0.87370932635978427</v>
      </c>
      <c r="K406" s="41">
        <v>181.4</v>
      </c>
      <c r="L406" s="41">
        <v>83</v>
      </c>
      <c r="M406" s="42">
        <v>30482</v>
      </c>
      <c r="N406" s="43">
        <v>8.6999999999999993</v>
      </c>
      <c r="O406" s="43">
        <v>8.4</v>
      </c>
      <c r="P406" s="41"/>
      <c r="Q406" s="44">
        <v>1400</v>
      </c>
      <c r="R406" s="45" t="s">
        <v>45</v>
      </c>
      <c r="S406" s="41"/>
      <c r="T406" s="44"/>
      <c r="U406" s="41"/>
      <c r="V406" s="41">
        <v>17</v>
      </c>
      <c r="W406" s="41">
        <v>0</v>
      </c>
      <c r="X406" s="44"/>
      <c r="Y406" s="44">
        <v>6</v>
      </c>
      <c r="Z406" s="44"/>
      <c r="AA406" s="44">
        <v>45</v>
      </c>
      <c r="AB406" s="52">
        <f t="shared" si="32"/>
        <v>54.867440194471008</v>
      </c>
      <c r="AC406" s="44"/>
      <c r="AD406" s="44">
        <v>308</v>
      </c>
      <c r="AE406" s="41">
        <v>187</v>
      </c>
      <c r="AF406" s="41"/>
      <c r="AG406" s="44"/>
      <c r="AH406" s="71"/>
      <c r="AJ406" s="26" t="s">
        <v>46</v>
      </c>
    </row>
    <row r="407" spans="1:36" s="26" customFormat="1">
      <c r="A407" s="26" t="s">
        <v>135</v>
      </c>
      <c r="B407" s="39" t="s">
        <v>136</v>
      </c>
      <c r="C407" s="39" t="s">
        <v>85</v>
      </c>
      <c r="D407" s="39" t="s">
        <v>1</v>
      </c>
      <c r="E407" s="26">
        <v>0</v>
      </c>
      <c r="F407" s="40"/>
      <c r="G407" s="26">
        <v>41.531453999999997</v>
      </c>
      <c r="H407" s="26">
        <v>-120.076043</v>
      </c>
      <c r="I407" s="26" t="s">
        <v>137</v>
      </c>
      <c r="J407" s="15">
        <v>-6.0805507414753652E-3</v>
      </c>
      <c r="K407" s="41">
        <v>183.92000000000002</v>
      </c>
      <c r="L407" s="41">
        <v>84.4</v>
      </c>
      <c r="M407" s="42">
        <v>21677</v>
      </c>
      <c r="N407" s="48"/>
      <c r="O407" s="43">
        <v>8.5</v>
      </c>
      <c r="P407" s="49"/>
      <c r="Q407" s="44">
        <v>1410</v>
      </c>
      <c r="R407" s="45" t="s">
        <v>45</v>
      </c>
      <c r="S407" s="41">
        <v>82</v>
      </c>
      <c r="T407" s="44">
        <v>267</v>
      </c>
      <c r="U407" s="41">
        <v>5.8</v>
      </c>
      <c r="V407" s="41">
        <v>17</v>
      </c>
      <c r="W407" s="41">
        <v>0.1</v>
      </c>
      <c r="X407" s="44">
        <v>5.3</v>
      </c>
      <c r="Y407" s="44">
        <v>5</v>
      </c>
      <c r="Z407" s="44"/>
      <c r="AA407" s="44">
        <v>45</v>
      </c>
      <c r="AB407" s="52">
        <f t="shared" si="32"/>
        <v>54.867440194471008</v>
      </c>
      <c r="AC407" s="44"/>
      <c r="AD407" s="44">
        <v>300</v>
      </c>
      <c r="AE407" s="41">
        <v>188</v>
      </c>
      <c r="AF407" s="41">
        <v>5.9</v>
      </c>
      <c r="AG407" s="44">
        <v>0.9</v>
      </c>
      <c r="AH407" s="71"/>
      <c r="AJ407" s="26" t="s">
        <v>46</v>
      </c>
    </row>
    <row r="408" spans="1:36" s="26" customFormat="1">
      <c r="A408" s="26" t="s">
        <v>135</v>
      </c>
      <c r="B408" s="39" t="s">
        <v>136</v>
      </c>
      <c r="C408" s="39" t="s">
        <v>138</v>
      </c>
      <c r="D408" s="39" t="s">
        <v>1</v>
      </c>
      <c r="E408" s="50">
        <v>0</v>
      </c>
      <c r="F408" s="78"/>
      <c r="G408" s="26">
        <v>41.532302000000001</v>
      </c>
      <c r="H408" s="26">
        <v>-120.077879</v>
      </c>
      <c r="I408" s="50" t="s">
        <v>140</v>
      </c>
      <c r="J408" s="15">
        <v>-7.0207219639656449E-3</v>
      </c>
      <c r="K408" s="41">
        <v>197.6</v>
      </c>
      <c r="L408" s="41">
        <v>92</v>
      </c>
      <c r="M408" s="42">
        <v>21067</v>
      </c>
      <c r="N408" s="43">
        <v>8.9</v>
      </c>
      <c r="O408" s="43"/>
      <c r="P408" s="41"/>
      <c r="Q408" s="44">
        <v>1390</v>
      </c>
      <c r="R408" s="45" t="s">
        <v>45</v>
      </c>
      <c r="S408" s="41">
        <v>99.9</v>
      </c>
      <c r="T408" s="44">
        <v>270</v>
      </c>
      <c r="U408" s="41">
        <v>6</v>
      </c>
      <c r="V408" s="41">
        <v>20</v>
      </c>
      <c r="W408" s="41">
        <v>0.5</v>
      </c>
      <c r="X408" s="44">
        <v>5.9</v>
      </c>
      <c r="Y408" s="44">
        <v>9</v>
      </c>
      <c r="Z408" s="44"/>
      <c r="AA408" s="44">
        <v>63</v>
      </c>
      <c r="AB408" s="52">
        <f t="shared" si="32"/>
        <v>76.814416272259407</v>
      </c>
      <c r="AC408" s="44"/>
      <c r="AD408" s="44">
        <v>301</v>
      </c>
      <c r="AE408" s="41">
        <v>187</v>
      </c>
      <c r="AF408" s="41">
        <v>4.5999999999999996</v>
      </c>
      <c r="AG408" s="44">
        <v>4.8</v>
      </c>
      <c r="AH408" s="71"/>
      <c r="AJ408" s="26" t="s">
        <v>46</v>
      </c>
    </row>
    <row r="409" spans="1:36" s="26" customFormat="1">
      <c r="A409" s="26" t="s">
        <v>135</v>
      </c>
      <c r="B409" s="39" t="s">
        <v>136</v>
      </c>
      <c r="C409" s="39" t="s">
        <v>138</v>
      </c>
      <c r="D409" s="39" t="s">
        <v>1</v>
      </c>
      <c r="E409" s="26">
        <v>0</v>
      </c>
      <c r="F409" s="40"/>
      <c r="G409" s="26">
        <v>41.532302000000001</v>
      </c>
      <c r="H409" s="26">
        <v>-120.077879</v>
      </c>
      <c r="I409" s="26" t="s">
        <v>139</v>
      </c>
      <c r="J409" s="15">
        <v>-4.803602124242929E-3</v>
      </c>
      <c r="K409" s="41">
        <v>197.78</v>
      </c>
      <c r="L409" s="41">
        <v>92.1</v>
      </c>
      <c r="M409" s="42">
        <v>21067</v>
      </c>
      <c r="N409" s="48"/>
      <c r="O409" s="43">
        <v>8.5</v>
      </c>
      <c r="P409" s="49"/>
      <c r="Q409" s="44">
        <v>1390</v>
      </c>
      <c r="R409" s="45" t="s">
        <v>45</v>
      </c>
      <c r="S409" s="41">
        <v>99.9</v>
      </c>
      <c r="T409" s="44">
        <v>270</v>
      </c>
      <c r="U409" s="41">
        <v>5.6</v>
      </c>
      <c r="V409" s="41">
        <v>19</v>
      </c>
      <c r="W409" s="41">
        <v>0.4</v>
      </c>
      <c r="X409" s="44">
        <v>5.9</v>
      </c>
      <c r="Y409" s="44">
        <v>9</v>
      </c>
      <c r="Z409" s="44"/>
      <c r="AA409" s="44">
        <v>53</v>
      </c>
      <c r="AB409" s="52">
        <f t="shared" si="32"/>
        <v>64.62165178459918</v>
      </c>
      <c r="AC409" s="44"/>
      <c r="AD409" s="44">
        <v>305</v>
      </c>
      <c r="AE409" s="41">
        <v>187</v>
      </c>
      <c r="AF409" s="41">
        <v>4.4000000000000004</v>
      </c>
      <c r="AG409" s="44">
        <v>4.8</v>
      </c>
      <c r="AH409" s="71"/>
      <c r="AJ409" s="26" t="s">
        <v>46</v>
      </c>
    </row>
    <row r="410" spans="1:36" s="26" customFormat="1">
      <c r="A410" s="26" t="s">
        <v>135</v>
      </c>
      <c r="B410" s="39" t="s">
        <v>136</v>
      </c>
      <c r="C410" s="39" t="s">
        <v>138</v>
      </c>
      <c r="D410" s="39" t="s">
        <v>1</v>
      </c>
      <c r="E410" s="26">
        <v>0</v>
      </c>
      <c r="F410" s="40"/>
      <c r="G410" s="26">
        <v>41.532302000000001</v>
      </c>
      <c r="H410" s="26">
        <v>-120.077879</v>
      </c>
      <c r="I410" s="26" t="s">
        <v>140</v>
      </c>
      <c r="J410" s="15">
        <v>2.2018814968123319E-2</v>
      </c>
      <c r="K410" s="41">
        <v>197.78</v>
      </c>
      <c r="L410" s="41">
        <v>92.1</v>
      </c>
      <c r="M410" s="42">
        <v>19949</v>
      </c>
      <c r="N410" s="48"/>
      <c r="O410" s="43">
        <v>8.1999999999999993</v>
      </c>
      <c r="P410" s="49"/>
      <c r="Q410" s="44">
        <v>1410</v>
      </c>
      <c r="R410" s="45" t="s">
        <v>45</v>
      </c>
      <c r="S410" s="41">
        <v>97</v>
      </c>
      <c r="T410" s="44">
        <v>284</v>
      </c>
      <c r="U410" s="41">
        <v>5.8</v>
      </c>
      <c r="V410" s="41">
        <v>17</v>
      </c>
      <c r="W410" s="41">
        <v>0.5</v>
      </c>
      <c r="X410" s="44">
        <v>5.8</v>
      </c>
      <c r="Y410" s="44">
        <v>8</v>
      </c>
      <c r="Z410" s="44"/>
      <c r="AA410" s="44">
        <v>50</v>
      </c>
      <c r="AB410" s="52">
        <f t="shared" si="32"/>
        <v>60.963822438301122</v>
      </c>
      <c r="AC410" s="44"/>
      <c r="AD410" s="44">
        <v>308</v>
      </c>
      <c r="AE410" s="41">
        <v>191</v>
      </c>
      <c r="AF410" s="41">
        <v>0.1</v>
      </c>
      <c r="AG410" s="44">
        <v>0.6</v>
      </c>
      <c r="AH410" s="71">
        <v>0.19</v>
      </c>
      <c r="AJ410" s="26" t="s">
        <v>46</v>
      </c>
    </row>
    <row r="412" spans="1:36">
      <c r="A412" s="24" t="s">
        <v>175</v>
      </c>
      <c r="D412" s="12" t="s">
        <v>176</v>
      </c>
      <c r="E412" s="11">
        <v>0</v>
      </c>
      <c r="G412" s="14">
        <v>41.85</v>
      </c>
      <c r="H412" s="14">
        <v>-120.45</v>
      </c>
      <c r="I412" s="24" t="s">
        <v>175</v>
      </c>
      <c r="J412" s="15">
        <v>0.37441528453245648</v>
      </c>
      <c r="K412" s="75"/>
      <c r="L412" s="21"/>
      <c r="M412" s="17">
        <v>32616</v>
      </c>
      <c r="N412" s="101">
        <v>9.1</v>
      </c>
      <c r="O412" s="101"/>
      <c r="P412" s="21">
        <v>1300</v>
      </c>
      <c r="Q412" s="100">
        <v>2040</v>
      </c>
      <c r="R412" s="100" t="s">
        <v>45</v>
      </c>
      <c r="S412" s="100"/>
      <c r="T412" s="100">
        <v>430</v>
      </c>
      <c r="U412" s="102">
        <v>33</v>
      </c>
      <c r="V412" s="100">
        <v>9.3000000000000007</v>
      </c>
      <c r="W412" s="100">
        <v>3.8</v>
      </c>
      <c r="X412" s="100">
        <v>3.7</v>
      </c>
      <c r="Y412" s="100"/>
      <c r="Z412" s="100">
        <v>120</v>
      </c>
      <c r="AB412" s="100">
        <v>660</v>
      </c>
      <c r="AC412" s="100"/>
      <c r="AD412" s="100">
        <v>86</v>
      </c>
      <c r="AE412" s="100">
        <v>160</v>
      </c>
      <c r="AF412" s="100"/>
      <c r="AG412" s="100"/>
      <c r="AI412" s="103"/>
      <c r="AJ412" s="24" t="s">
        <v>177</v>
      </c>
    </row>
    <row r="413" spans="1:36" s="115" customFormat="1">
      <c r="B413" s="116"/>
      <c r="C413" s="116"/>
      <c r="D413" s="238"/>
      <c r="F413" s="117"/>
      <c r="I413" s="199"/>
      <c r="K413" s="118"/>
      <c r="L413" s="119"/>
      <c r="M413" s="120"/>
      <c r="N413" s="119"/>
      <c r="O413" s="119"/>
      <c r="P413" s="119"/>
      <c r="Q413" s="118"/>
      <c r="S413" s="126"/>
      <c r="T413" s="121"/>
      <c r="U413" s="121"/>
      <c r="V413" s="121"/>
      <c r="W413" s="121"/>
      <c r="X413" s="121"/>
      <c r="Y413" s="121"/>
      <c r="Z413" s="121"/>
      <c r="AA413" s="121"/>
      <c r="AB413" s="121"/>
      <c r="AC413" s="121"/>
      <c r="AD413" s="121"/>
      <c r="AE413" s="121"/>
      <c r="AF413" s="121"/>
      <c r="AG413" s="118"/>
      <c r="AH413" s="242"/>
    </row>
    <row r="414" spans="1:36" s="110" customFormat="1">
      <c r="A414" s="248" t="s">
        <v>487</v>
      </c>
      <c r="B414" s="111"/>
      <c r="C414" s="111"/>
      <c r="D414" s="110" t="s">
        <v>434</v>
      </c>
      <c r="F414" s="112"/>
      <c r="I414" s="110" t="s">
        <v>488</v>
      </c>
      <c r="K414" s="113"/>
      <c r="L414" s="20">
        <v>223</v>
      </c>
      <c r="M414" s="114"/>
      <c r="N414" s="20"/>
      <c r="O414" s="20"/>
      <c r="P414" s="20"/>
      <c r="Q414" s="113"/>
      <c r="S414" s="208">
        <f>('Fluid (molkg) '!S414)*S$420*1000</f>
        <v>325.471384</v>
      </c>
      <c r="T414" s="208">
        <f>('Fluid (molkg) '!T414)*T$420*1000</f>
        <v>376.57243259999996</v>
      </c>
      <c r="U414" s="208">
        <f>('Fluid (molkg) '!U414)*U$420*1000</f>
        <v>31.445198758000004</v>
      </c>
      <c r="V414" s="208">
        <f>('Fluid (molkg) '!V414)*V$420*1000</f>
        <v>6.6801335999999996</v>
      </c>
      <c r="W414" s="208">
        <f>('Fluid (molkg) '!W414)*W$420*1000</f>
        <v>0.10012444750000001</v>
      </c>
      <c r="X414" s="208">
        <f>('Fluid (molkg) '!X414)*X$420*1000</f>
        <v>6.7102795899999998</v>
      </c>
      <c r="Y414" s="208"/>
      <c r="Z414" s="99"/>
      <c r="AA414" s="99"/>
      <c r="AB414" s="208">
        <f>('Fluid (molkg) '!AB414)*AB$420*1000</f>
        <v>201.30662656000001</v>
      </c>
      <c r="AC414" s="208"/>
      <c r="AD414" s="208">
        <f>('Fluid (molkg) '!AD414)*AD$420*1000</f>
        <v>339.52365344000003</v>
      </c>
      <c r="AE414" s="208">
        <f>('Fluid (molkg) '!AE414)*AE$420*1000</f>
        <v>233.3551913</v>
      </c>
      <c r="AF414" s="208">
        <f>('Fluid (molkg) '!AF414)*AF$420*1000</f>
        <v>8.3129412166799987</v>
      </c>
      <c r="AG414" s="113"/>
      <c r="AH414" s="152"/>
    </row>
    <row r="415" spans="1:36" s="109" customFormat="1">
      <c r="B415" s="205"/>
      <c r="C415" s="205"/>
      <c r="F415" s="107"/>
      <c r="K415" s="206"/>
      <c r="L415" s="108"/>
      <c r="M415" s="207"/>
      <c r="N415" s="108"/>
      <c r="O415" s="108"/>
      <c r="P415" s="108"/>
      <c r="Q415" s="206"/>
      <c r="S415" s="208"/>
      <c r="T415" s="208"/>
      <c r="U415" s="208"/>
      <c r="V415" s="208"/>
      <c r="W415" s="208"/>
      <c r="X415" s="208"/>
      <c r="Y415" s="208"/>
      <c r="Z415" s="99"/>
      <c r="AA415" s="99"/>
      <c r="AB415" s="208"/>
      <c r="AC415" s="208"/>
      <c r="AD415" s="208"/>
      <c r="AE415" s="208"/>
      <c r="AF415" s="208"/>
      <c r="AG415" s="206"/>
      <c r="AH415" s="123"/>
    </row>
    <row r="416" spans="1:36" s="109" customFormat="1">
      <c r="B416" s="205"/>
      <c r="C416" s="205"/>
      <c r="F416" s="107"/>
      <c r="K416" s="206"/>
      <c r="L416" s="108"/>
      <c r="M416" s="207"/>
      <c r="N416" s="108"/>
      <c r="O416" s="108"/>
      <c r="P416" s="108"/>
      <c r="Q416" s="206"/>
      <c r="S416" s="208"/>
      <c r="T416" s="208"/>
      <c r="U416" s="208"/>
      <c r="V416" s="208"/>
      <c r="W416" s="208"/>
      <c r="X416" s="208"/>
      <c r="Y416" s="208"/>
      <c r="Z416" s="123"/>
      <c r="AA416" s="123"/>
      <c r="AB416" s="208"/>
      <c r="AC416" s="208"/>
      <c r="AD416" s="208"/>
      <c r="AE416" s="208"/>
      <c r="AF416" s="208"/>
      <c r="AG416" s="206"/>
      <c r="AH416" s="123"/>
    </row>
    <row r="417" spans="2:34" s="109" customFormat="1">
      <c r="B417" s="205"/>
      <c r="C417" s="205"/>
      <c r="F417" s="107"/>
      <c r="K417" s="206"/>
      <c r="L417" s="108"/>
      <c r="M417" s="207"/>
      <c r="N417" s="108"/>
      <c r="O417" s="108"/>
      <c r="P417" s="108"/>
      <c r="Q417" s="206"/>
      <c r="S417" s="208"/>
      <c r="T417" s="208"/>
      <c r="U417" s="208"/>
      <c r="V417" s="208"/>
      <c r="W417" s="208"/>
      <c r="X417" s="208"/>
      <c r="Y417" s="208"/>
      <c r="Z417" s="123"/>
      <c r="AA417" s="123"/>
      <c r="AB417" s="208"/>
      <c r="AC417" s="208"/>
      <c r="AD417" s="208"/>
      <c r="AE417" s="208"/>
      <c r="AF417" s="208"/>
      <c r="AG417" s="206"/>
      <c r="AH417" s="123"/>
    </row>
    <row r="418" spans="2:34" s="109" customFormat="1">
      <c r="B418" s="205"/>
      <c r="C418" s="205"/>
      <c r="F418" s="107"/>
      <c r="K418" s="206"/>
      <c r="L418" s="108"/>
      <c r="M418" s="207"/>
      <c r="N418" s="108"/>
      <c r="O418" s="108"/>
      <c r="P418" s="108"/>
      <c r="Q418" s="206"/>
      <c r="S418" s="208"/>
      <c r="T418" s="208"/>
      <c r="U418" s="208"/>
      <c r="V418" s="208"/>
      <c r="W418" s="208"/>
      <c r="X418" s="208"/>
      <c r="Y418" s="208"/>
      <c r="Z418" s="123"/>
      <c r="AA418" s="123"/>
      <c r="AB418" s="208"/>
      <c r="AC418" s="123"/>
      <c r="AD418" s="208"/>
      <c r="AE418" s="208"/>
      <c r="AF418" s="208"/>
      <c r="AG418" s="206"/>
      <c r="AH418" s="123"/>
    </row>
    <row r="419" spans="2:34" s="109" customFormat="1">
      <c r="B419" s="205"/>
      <c r="C419" s="205"/>
      <c r="F419" s="107"/>
      <c r="K419" s="206"/>
      <c r="L419" s="108"/>
      <c r="M419" s="207"/>
      <c r="N419" s="108"/>
      <c r="O419" s="108"/>
      <c r="P419" s="108"/>
      <c r="Q419" s="206"/>
      <c r="S419" s="208"/>
      <c r="T419" s="208"/>
      <c r="U419" s="208"/>
      <c r="V419" s="208"/>
      <c r="W419" s="208"/>
      <c r="X419" s="208"/>
      <c r="Y419" s="208"/>
      <c r="Z419" s="123"/>
      <c r="AA419" s="123"/>
      <c r="AB419" s="208"/>
      <c r="AC419" s="123"/>
      <c r="AD419" s="208"/>
      <c r="AE419" s="208"/>
      <c r="AF419" s="208"/>
      <c r="AG419" s="206"/>
      <c r="AH419" s="123"/>
    </row>
    <row r="420" spans="2:34" s="156" customFormat="1">
      <c r="F420" s="157"/>
      <c r="I420" s="156" t="s">
        <v>486</v>
      </c>
      <c r="K420" s="158"/>
      <c r="L420" s="159"/>
      <c r="M420" s="160"/>
      <c r="N420" s="161">
        <v>1.008</v>
      </c>
      <c r="O420" s="161">
        <v>1.008</v>
      </c>
      <c r="P420" s="159"/>
      <c r="Q420" s="158"/>
      <c r="S420" s="159">
        <v>60.08</v>
      </c>
      <c r="T420" s="156">
        <v>22.98977</v>
      </c>
      <c r="U420" s="156">
        <v>39.098300000000002</v>
      </c>
      <c r="V420" s="156">
        <v>40.08</v>
      </c>
      <c r="W420" s="156">
        <v>24.305</v>
      </c>
      <c r="X420" s="158">
        <v>10.811</v>
      </c>
      <c r="Y420" s="158">
        <v>61.832999999999998</v>
      </c>
      <c r="Z420" s="158">
        <v>6.9409999999999998</v>
      </c>
      <c r="AA420" s="158">
        <v>100.0869</v>
      </c>
      <c r="AB420" s="158">
        <v>61.016800000000003</v>
      </c>
      <c r="AC420" s="156">
        <v>60.008899999999997</v>
      </c>
      <c r="AD420" s="156">
        <v>96.062600000000003</v>
      </c>
      <c r="AE420" s="156">
        <v>35.453000000000003</v>
      </c>
      <c r="AF420" s="156">
        <v>18.998403</v>
      </c>
      <c r="AG420" s="158">
        <f>14+3*16</f>
        <v>62</v>
      </c>
      <c r="AH420" s="243"/>
    </row>
  </sheetData>
  <sortState ref="A2:AP405">
    <sortCondition ref="B2:B405"/>
    <sortCondition ref="A2:A405"/>
    <sortCondition ref="L2:L405"/>
  </sortState>
  <conditionalFormatting sqref="J288:J340 J4:J286 J344:J410">
    <cfRule type="cellIs" dxfId="9" priority="7" operator="greaterThan">
      <formula>0.1</formula>
    </cfRule>
  </conditionalFormatting>
  <conditionalFormatting sqref="J415:J419">
    <cfRule type="cellIs" dxfId="8" priority="6" operator="greaterThan">
      <formula>0.1</formula>
    </cfRule>
  </conditionalFormatting>
  <conditionalFormatting sqref="J287">
    <cfRule type="cellIs" dxfId="7" priority="5" operator="greaterThan">
      <formula>0.1</formula>
    </cfRule>
  </conditionalFormatting>
  <conditionalFormatting sqref="J371">
    <cfRule type="cellIs" dxfId="6" priority="1" operator="greaterThan">
      <formula>0.1</formula>
    </cfRule>
  </conditionalFormatting>
  <pageMargins left="0.75" right="0.75" top="1" bottom="1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AJ604"/>
  <sheetViews>
    <sheetView workbookViewId="0">
      <pane ySplit="2" topLeftCell="A3" activePane="bottomLeft" state="frozen"/>
      <selection activeCell="A6" sqref="A6"/>
      <selection pane="bottomLeft"/>
    </sheetView>
  </sheetViews>
  <sheetFormatPr defaultColWidth="10.81640625" defaultRowHeight="15.5"/>
  <cols>
    <col min="1" max="1" width="35.6328125" style="30" customWidth="1"/>
    <col min="2" max="2" width="47" style="12" bestFit="1" customWidth="1"/>
    <col min="3" max="3" width="16.36328125" style="12" bestFit="1" customWidth="1"/>
    <col min="4" max="4" width="29.1796875" style="12" customWidth="1"/>
    <col min="5" max="5" width="10" style="11" hidden="1" customWidth="1"/>
    <col min="6" max="6" width="10" style="13" hidden="1" customWidth="1"/>
    <col min="7" max="7" width="18.36328125" style="11" hidden="1" customWidth="1"/>
    <col min="8" max="8" width="20.6328125" style="11" hidden="1" customWidth="1"/>
    <col min="9" max="9" width="47.6328125" style="11" bestFit="1" customWidth="1"/>
    <col min="10" max="10" width="14.36328125" style="11" hidden="1" customWidth="1"/>
    <col min="11" max="11" width="14.36328125" style="21" hidden="1" customWidth="1"/>
    <col min="12" max="12" width="10.81640625" style="16"/>
    <col min="13" max="13" width="11.81640625" style="17" hidden="1" customWidth="1"/>
    <col min="14" max="14" width="14.1796875" style="16" customWidth="1"/>
    <col min="15" max="15" width="13.1796875" style="16" customWidth="1"/>
    <col min="16" max="16" width="7.1796875" style="16" customWidth="1"/>
    <col min="17" max="17" width="8.54296875" style="316" customWidth="1"/>
    <col min="18" max="18" width="10.81640625" style="11" customWidth="1"/>
    <col min="19" max="24" width="11.81640625" style="129" bestFit="1" customWidth="1"/>
    <col min="25" max="26" width="10.81640625" style="21"/>
    <col min="27" max="27" width="11.453125" style="21" bestFit="1" customWidth="1"/>
    <col min="28" max="28" width="11.81640625" style="129" bestFit="1" customWidth="1"/>
    <col min="29" max="29" width="14.1796875" style="21" customWidth="1"/>
    <col min="30" max="32" width="11.81640625" style="129" bestFit="1" customWidth="1"/>
    <col min="33" max="33" width="10.81640625" style="21"/>
    <col min="34" max="35" width="10.81640625" style="11"/>
    <col min="36" max="36" width="12.453125" style="11" bestFit="1" customWidth="1"/>
    <col min="37" max="16384" width="10.81640625" style="11"/>
  </cols>
  <sheetData>
    <row r="1" spans="1:36">
      <c r="A1" s="248" t="s">
        <v>485</v>
      </c>
    </row>
    <row r="2" spans="1:36" s="2" customFormat="1" ht="31">
      <c r="A2" s="1" t="s">
        <v>5</v>
      </c>
      <c r="B2" s="1" t="s">
        <v>6</v>
      </c>
      <c r="C2" s="1" t="s">
        <v>7</v>
      </c>
      <c r="D2" s="1" t="s">
        <v>8</v>
      </c>
      <c r="E2" s="2" t="s">
        <v>9</v>
      </c>
      <c r="F2" s="3" t="s">
        <v>10</v>
      </c>
      <c r="G2" s="4" t="s">
        <v>11</v>
      </c>
      <c r="H2" s="4" t="s">
        <v>12</v>
      </c>
      <c r="I2" s="2" t="s">
        <v>13</v>
      </c>
      <c r="J2" s="2" t="s">
        <v>14</v>
      </c>
      <c r="K2" s="5" t="s">
        <v>15</v>
      </c>
      <c r="L2" s="5" t="s">
        <v>16</v>
      </c>
      <c r="M2" s="6" t="s">
        <v>17</v>
      </c>
      <c r="N2" s="5" t="s">
        <v>490</v>
      </c>
      <c r="O2" s="5" t="s">
        <v>489</v>
      </c>
      <c r="Q2" s="317"/>
      <c r="R2" s="7" t="s">
        <v>22</v>
      </c>
      <c r="S2" s="141" t="s">
        <v>23</v>
      </c>
      <c r="T2" s="141" t="s">
        <v>24</v>
      </c>
      <c r="U2" s="141" t="s">
        <v>25</v>
      </c>
      <c r="V2" s="141" t="s">
        <v>26</v>
      </c>
      <c r="W2" s="141" t="s">
        <v>27</v>
      </c>
      <c r="X2" s="128" t="s">
        <v>28</v>
      </c>
      <c r="Y2" s="7" t="s">
        <v>444</v>
      </c>
      <c r="Z2" s="7" t="s">
        <v>30</v>
      </c>
      <c r="AA2" s="7"/>
      <c r="AB2" s="141" t="s">
        <v>32</v>
      </c>
      <c r="AC2" s="7" t="s">
        <v>33</v>
      </c>
      <c r="AD2" s="141" t="s">
        <v>34</v>
      </c>
      <c r="AE2" s="141" t="s">
        <v>35</v>
      </c>
      <c r="AF2" s="128" t="s">
        <v>36</v>
      </c>
      <c r="AG2" s="2" t="s">
        <v>37</v>
      </c>
      <c r="AI2" s="2" t="s">
        <v>38</v>
      </c>
    </row>
    <row r="3" spans="1:36" s="2" customFormat="1">
      <c r="A3" s="1" t="s">
        <v>439</v>
      </c>
      <c r="B3" s="1"/>
      <c r="C3" s="1"/>
      <c r="D3" s="1"/>
      <c r="F3" s="3"/>
      <c r="G3" s="4"/>
      <c r="H3" s="4"/>
      <c r="K3" s="5"/>
      <c r="L3" s="5"/>
      <c r="M3" s="6"/>
      <c r="N3" s="5"/>
      <c r="O3" s="262"/>
      <c r="P3" s="262"/>
      <c r="Q3" s="317"/>
      <c r="R3" s="263"/>
      <c r="S3" s="263"/>
      <c r="T3" s="263"/>
      <c r="U3" s="263"/>
      <c r="V3" s="263"/>
      <c r="W3" s="263"/>
      <c r="X3" s="262"/>
      <c r="Y3" s="263"/>
      <c r="Z3" s="263"/>
      <c r="AA3" s="263"/>
      <c r="AB3" s="263"/>
      <c r="AC3" s="263"/>
      <c r="AD3" s="263"/>
      <c r="AE3" s="263"/>
      <c r="AF3" s="262"/>
      <c r="AG3" s="262"/>
      <c r="AH3" s="262"/>
      <c r="AI3" s="262"/>
    </row>
    <row r="4" spans="1:36" s="24" customFormat="1">
      <c r="A4" s="30" t="s">
        <v>220</v>
      </c>
      <c r="B4" s="12" t="s">
        <v>180</v>
      </c>
      <c r="C4" s="12" t="s">
        <v>80</v>
      </c>
      <c r="D4" s="12" t="s">
        <v>181</v>
      </c>
      <c r="E4" s="11">
        <v>150</v>
      </c>
      <c r="F4" s="13"/>
      <c r="G4" s="11">
        <v>41.401595999999998</v>
      </c>
      <c r="H4" s="11">
        <v>-120.09287399999999</v>
      </c>
      <c r="I4" s="11" t="s">
        <v>221</v>
      </c>
      <c r="J4" s="15">
        <v>1.8800406742865382E-2</v>
      </c>
      <c r="K4" s="16">
        <v>55.94</v>
      </c>
      <c r="L4" s="16">
        <v>13.3</v>
      </c>
      <c r="M4" s="17">
        <v>30188</v>
      </c>
      <c r="N4" s="265">
        <f>IF('Fluid (original units) sorted'!N4&lt;&gt;0,(10^-('Fluid (original units) sorted'!N4)),"")</f>
        <v>1.2589254117941623E-9</v>
      </c>
      <c r="O4" s="265">
        <f>IF('Fluid (original units) sorted'!O4&lt;&gt;0,(10^-('Fluid (original units) sorted'!O4)),"")</f>
        <v>6.3095734448019329E-9</v>
      </c>
      <c r="P4" s="303"/>
      <c r="Q4" s="318"/>
      <c r="R4" s="265" t="s">
        <v>491</v>
      </c>
      <c r="S4" s="303"/>
      <c r="T4" s="265">
        <f>('Fluid (original units) sorted'!T4)/('Fluid (original units) sorted'!T$420*1000)</f>
        <v>4.7412392555471411E-3</v>
      </c>
      <c r="U4" s="265">
        <f>('Fluid (original units) sorted'!U4)/('Fluid (original units) sorted'!U$420*1000)</f>
        <v>2.5576559594662682E-5</v>
      </c>
      <c r="V4" s="265">
        <f>('Fluid (original units) sorted'!V4)/('Fluid (original units) sorted'!V$420*1000)</f>
        <v>2.49500998003992E-5</v>
      </c>
      <c r="W4" s="265">
        <f>('Fluid (original units) sorted'!W4)/('Fluid (original units) sorted'!W$420*1000)</f>
        <v>0</v>
      </c>
      <c r="X4" s="265">
        <f>('Fluid (original units) sorted'!X4)/('Fluid (original units) sorted'!X$420*1000)</f>
        <v>4.6249190639163815E-5</v>
      </c>
      <c r="Y4" s="101">
        <f>T4/U4</f>
        <v>185.37439478515881</v>
      </c>
      <c r="Z4" s="251"/>
      <c r="AA4" s="251"/>
      <c r="AB4" s="265">
        <f>('Fluid (original units) sorted'!AB4)/('Fluid (original units) sorted'!AB$420*1000)</f>
        <v>4.3362318145531535E-3</v>
      </c>
      <c r="AC4" s="303"/>
      <c r="AD4" s="303"/>
      <c r="AE4" s="265">
        <f>('Fluid (original units) sorted'!AE4)/('Fluid (original units) sorted'!AE$420*1000)</f>
        <v>1.9744450399119962E-4</v>
      </c>
      <c r="AF4" s="265">
        <f>('Fluid (original units) sorted'!AF4)/('Fluid (original units) sorted'!AF$420*1000)</f>
        <v>1.0527200628389661E-4</v>
      </c>
      <c r="AG4" s="303"/>
      <c r="AH4" s="307"/>
      <c r="AI4" s="287"/>
    </row>
    <row r="5" spans="1:36">
      <c r="A5" s="30" t="s">
        <v>287</v>
      </c>
      <c r="B5" s="12" t="s">
        <v>180</v>
      </c>
      <c r="C5" s="12" t="s">
        <v>85</v>
      </c>
      <c r="D5" s="12" t="s">
        <v>218</v>
      </c>
      <c r="E5" s="27">
        <v>100</v>
      </c>
      <c r="F5" s="28"/>
      <c r="G5" s="11">
        <v>41.585273000000001</v>
      </c>
      <c r="H5" s="11">
        <v>-120.168612</v>
      </c>
      <c r="I5" s="27" t="s">
        <v>288</v>
      </c>
      <c r="J5" s="15">
        <v>1.2818893957591901E-2</v>
      </c>
      <c r="K5" s="16">
        <v>62.6</v>
      </c>
      <c r="L5" s="16">
        <v>17</v>
      </c>
      <c r="M5" s="17">
        <v>25770</v>
      </c>
      <c r="N5" s="265">
        <f>IF('Fluid (original units) sorted'!N5&lt;&gt;0,(10^-('Fluid (original units) sorted'!N5)),"")</f>
        <v>6.3095734448019329E-9</v>
      </c>
      <c r="O5" s="265">
        <f>IF('Fluid (original units) sorted'!O5&lt;&gt;0,(10^-('Fluid (original units) sorted'!O5)),"")</f>
        <v>5.0118723362727114E-9</v>
      </c>
      <c r="P5" s="303"/>
      <c r="Q5" s="318"/>
      <c r="R5" s="265" t="s">
        <v>491</v>
      </c>
      <c r="S5" s="303"/>
      <c r="T5" s="265">
        <f>('Fluid (original units) sorted'!T5)/('Fluid (original units) sorted'!T$420*1000)</f>
        <v>2.4358660395471551E-3</v>
      </c>
      <c r="U5" s="265">
        <f>('Fluid (original units) sorted'!U5)/('Fluid (original units) sorted'!U$420*1000)</f>
        <v>2.0461247675730148E-5</v>
      </c>
      <c r="V5" s="265">
        <f>('Fluid (original units) sorted'!V5)/('Fluid (original units) sorted'!V$420*1000)</f>
        <v>2.9940119760479042E-4</v>
      </c>
      <c r="W5" s="265">
        <f>('Fluid (original units) sorted'!W5)/('Fluid (original units) sorted'!W$420*1000)</f>
        <v>6.9944455873277095E-5</v>
      </c>
      <c r="X5" s="265">
        <f>('Fluid (original units) sorted'!X5)/('Fluid (original units) sorted'!X$420*1000)</f>
        <v>0</v>
      </c>
      <c r="Y5" s="101">
        <f t="shared" ref="Y5:Y68" si="0">T5/U5</f>
        <v>119.04777646753317</v>
      </c>
      <c r="Z5" s="251"/>
      <c r="AA5" s="251"/>
      <c r="AB5" s="265">
        <f>('Fluid (original units) sorted'!AB5)/('Fluid (original units) sorted'!AB$420*1000)</f>
        <v>2.837534182795151E-3</v>
      </c>
      <c r="AC5" s="303"/>
      <c r="AD5" s="265">
        <f>('Fluid (original units) sorted'!AD5)/('Fluid (original units) sorted'!AD$420*1000)</f>
        <v>3.9557538521755598E-5</v>
      </c>
      <c r="AE5" s="265">
        <f>('Fluid (original units) sorted'!AE5)/('Fluid (original units) sorted'!AE$420*1000)</f>
        <v>1.1000479508081121E-4</v>
      </c>
      <c r="AF5" s="265">
        <f>('Fluid (original units) sorted'!AF5)/('Fluid (original units) sorted'!AF$420*1000)</f>
        <v>5.2636003141948311E-6</v>
      </c>
      <c r="AG5" s="265">
        <f>('Fluid (original units) sorted'!AG5)/('Fluid (original units) sorted'!AG$420*1000)</f>
        <v>8.2258064516129022E-5</v>
      </c>
      <c r="AH5" s="307"/>
      <c r="AI5" s="287"/>
      <c r="AJ5" s="24"/>
    </row>
    <row r="6" spans="1:36" s="26" customFormat="1">
      <c r="A6" s="30" t="s">
        <v>287</v>
      </c>
      <c r="B6" s="12" t="s">
        <v>180</v>
      </c>
      <c r="C6" s="12" t="s">
        <v>85</v>
      </c>
      <c r="D6" s="12" t="s">
        <v>218</v>
      </c>
      <c r="E6" s="11">
        <v>100</v>
      </c>
      <c r="F6" s="13"/>
      <c r="G6" s="11">
        <v>41.585273000000001</v>
      </c>
      <c r="H6" s="11">
        <v>-120.168612</v>
      </c>
      <c r="I6" s="11" t="s">
        <v>288</v>
      </c>
      <c r="J6" s="15">
        <v>-1.5990187757718734E-2</v>
      </c>
      <c r="K6" s="16">
        <v>62.96</v>
      </c>
      <c r="L6" s="16">
        <v>17.2</v>
      </c>
      <c r="M6" s="17">
        <v>21343</v>
      </c>
      <c r="N6" s="265" t="str">
        <f>IF('Fluid (original units) sorted'!N6&lt;&gt;0,(10^-('Fluid (original units) sorted'!N6)),"")</f>
        <v/>
      </c>
      <c r="O6" s="265">
        <f>IF('Fluid (original units) sorted'!O6&lt;&gt;0,(10^-('Fluid (original units) sorted'!O6)),"")</f>
        <v>1.584893192461106E-9</v>
      </c>
      <c r="P6" s="303"/>
      <c r="Q6" s="318"/>
      <c r="R6" s="265" t="s">
        <v>491</v>
      </c>
      <c r="S6" s="265">
        <f>('Fluid (original units) sorted'!S6)/('Fluid (original units) sorted'!S$420*1000)</f>
        <v>3.9946737683089215E-4</v>
      </c>
      <c r="T6" s="265">
        <f>('Fluid (original units) sorted'!T6)/('Fluid (original units) sorted'!T$420*1000)</f>
        <v>2.4358660395471551E-3</v>
      </c>
      <c r="U6" s="265">
        <f>('Fluid (original units) sorted'!U6)/('Fluid (original units) sorted'!U$420*1000)</f>
        <v>4.0922495351460295E-5</v>
      </c>
      <c r="V6" s="265">
        <f>('Fluid (original units) sorted'!V6)/('Fluid (original units) sorted'!V$420*1000)</f>
        <v>1.0728542914171656E-4</v>
      </c>
      <c r="W6" s="265">
        <f>('Fluid (original units) sorted'!W6)/('Fluid (original units) sorted'!W$420*1000)</f>
        <v>4.1143797572515943E-6</v>
      </c>
      <c r="X6" s="265">
        <f>('Fluid (original units) sorted'!X6)/('Fluid (original units) sorted'!X$420*1000)</f>
        <v>5.5499028766996575E-6</v>
      </c>
      <c r="Y6" s="101">
        <f t="shared" si="0"/>
        <v>59.523888233766584</v>
      </c>
      <c r="Z6" s="251"/>
      <c r="AA6" s="251"/>
      <c r="AB6" s="265">
        <f>('Fluid (original units) sorted'!AB6)/('Fluid (original units) sorted'!AB$420*1000)</f>
        <v>2.5178120213534437E-3</v>
      </c>
      <c r="AC6" s="303"/>
      <c r="AD6" s="265">
        <f>('Fluid (original units) sorted'!AD6)/('Fluid (original units) sorted'!AD$420*1000)</f>
        <v>6.0377295638469077E-5</v>
      </c>
      <c r="AE6" s="265">
        <f>('Fluid (original units) sorted'!AE6)/('Fluid (original units) sorted'!AE$420*1000)</f>
        <v>5.6412715426057034E-5</v>
      </c>
      <c r="AF6" s="265">
        <f>('Fluid (original units) sorted'!AF6)/('Fluid (original units) sorted'!AF$420*1000)</f>
        <v>5.2636003141948311E-6</v>
      </c>
      <c r="AG6" s="265">
        <f>('Fluid (original units) sorted'!AG6)/('Fluid (original units) sorted'!AG$420*1000)</f>
        <v>8.7096774193548389E-5</v>
      </c>
      <c r="AH6" s="307"/>
      <c r="AI6" s="287"/>
      <c r="AJ6" s="24"/>
    </row>
    <row r="7" spans="1:36">
      <c r="A7" s="30" t="s">
        <v>287</v>
      </c>
      <c r="B7" s="12" t="s">
        <v>180</v>
      </c>
      <c r="C7" s="12" t="s">
        <v>85</v>
      </c>
      <c r="D7" s="12" t="s">
        <v>218</v>
      </c>
      <c r="E7" s="32">
        <v>100</v>
      </c>
      <c r="F7" s="33"/>
      <c r="G7" s="11">
        <v>41.585273000000001</v>
      </c>
      <c r="H7" s="11">
        <v>-120.168612</v>
      </c>
      <c r="I7" s="32" t="s">
        <v>288</v>
      </c>
      <c r="J7" s="15">
        <v>4.0272530910390739E-4</v>
      </c>
      <c r="K7" s="16">
        <v>64.039999999999992</v>
      </c>
      <c r="L7" s="16">
        <v>17.8</v>
      </c>
      <c r="M7" s="17">
        <v>28725</v>
      </c>
      <c r="N7" s="265">
        <f>IF('Fluid (original units) sorted'!N7&lt;&gt;0,(10^-('Fluid (original units) sorted'!N7)),"")</f>
        <v>1.9952623149688773E-8</v>
      </c>
      <c r="O7" s="265">
        <f>IF('Fluid (original units) sorted'!O7&lt;&gt;0,(10^-('Fluid (original units) sorted'!O7)),"")</f>
        <v>5.0118723362727114E-9</v>
      </c>
      <c r="P7" s="303"/>
      <c r="Q7" s="318"/>
      <c r="R7" s="265" t="s">
        <v>491</v>
      </c>
      <c r="S7" s="303"/>
      <c r="T7" s="265">
        <f>('Fluid (original units) sorted'!T7)/('Fluid (original units) sorted'!T$420*1000)</f>
        <v>1.5659138825660282E-3</v>
      </c>
      <c r="U7" s="265">
        <f>('Fluid (original units) sorted'!U7)/('Fluid (original units) sorted'!U$420*1000)</f>
        <v>1.534593575679761E-5</v>
      </c>
      <c r="V7" s="265">
        <f>('Fluid (original units) sorted'!V7)/('Fluid (original units) sorted'!V$420*1000)</f>
        <v>7.9840319361277441E-4</v>
      </c>
      <c r="W7" s="265">
        <f>('Fluid (original units) sorted'!W7)/('Fluid (original units) sorted'!W$420*1000)</f>
        <v>8.2287595145031882E-5</v>
      </c>
      <c r="X7" s="265">
        <f>('Fluid (original units) sorted'!X7)/('Fluid (original units) sorted'!X$420*1000)</f>
        <v>0</v>
      </c>
      <c r="Y7" s="101">
        <f t="shared" si="0"/>
        <v>102.04095125788557</v>
      </c>
      <c r="Z7" s="251"/>
      <c r="AA7" s="251"/>
      <c r="AB7" s="265">
        <f>('Fluid (original units) sorted'!AB7)/('Fluid (original units) sorted'!AB$420*1000)</f>
        <v>3.1972216144170716E-3</v>
      </c>
      <c r="AC7" s="303"/>
      <c r="AD7" s="265">
        <f>('Fluid (original units) sorted'!AD7)/('Fluid (original units) sorted'!AD$420*1000)</f>
        <v>5.2049392791783687E-5</v>
      </c>
      <c r="AE7" s="265">
        <f>('Fluid (original units) sorted'!AE7)/('Fluid (original units) sorted'!AE$420*1000)</f>
        <v>0</v>
      </c>
      <c r="AF7" s="303"/>
      <c r="AG7" s="303"/>
      <c r="AH7" s="307"/>
      <c r="AI7" s="287"/>
      <c r="AJ7" s="24"/>
    </row>
    <row r="8" spans="1:36">
      <c r="A8" s="30" t="s">
        <v>287</v>
      </c>
      <c r="B8" s="12" t="s">
        <v>180</v>
      </c>
      <c r="C8" s="12" t="s">
        <v>85</v>
      </c>
      <c r="D8" s="12" t="s">
        <v>218</v>
      </c>
      <c r="E8" s="27">
        <v>100</v>
      </c>
      <c r="F8" s="28"/>
      <c r="G8" s="11">
        <v>41.585273000000001</v>
      </c>
      <c r="H8" s="11">
        <v>-120.168612</v>
      </c>
      <c r="I8" s="27" t="s">
        <v>288</v>
      </c>
      <c r="J8" s="15">
        <v>3.9226464897805314E-3</v>
      </c>
      <c r="K8" s="16">
        <v>68</v>
      </c>
      <c r="L8" s="16">
        <v>20</v>
      </c>
      <c r="M8" s="17">
        <v>22838</v>
      </c>
      <c r="N8" s="265">
        <f>IF('Fluid (original units) sorted'!N8&lt;&gt;0,(10^-('Fluid (original units) sorted'!N8)),"")</f>
        <v>2.5118864315095812E-9</v>
      </c>
      <c r="O8" s="265">
        <f>IF('Fluid (original units) sorted'!O8&lt;&gt;0,(10^-('Fluid (original units) sorted'!O8)),"")</f>
        <v>5.0118723362727114E-9</v>
      </c>
      <c r="P8" s="303"/>
      <c r="Q8" s="318"/>
      <c r="R8" s="265" t="s">
        <v>491</v>
      </c>
      <c r="S8" s="265">
        <f>('Fluid (original units) sorted'!S8)/('Fluid (original units) sorted'!S$420*1000)</f>
        <v>3.9946737683089215E-4</v>
      </c>
      <c r="T8" s="265">
        <f>('Fluid (original units) sorted'!T8)/('Fluid (original units) sorted'!T$420*1000)</f>
        <v>2.6098564709433805E-3</v>
      </c>
      <c r="U8" s="265">
        <f>('Fluid (original units) sorted'!U8)/('Fluid (original units) sorted'!U$420*1000)</f>
        <v>2.3018903635196413E-5</v>
      </c>
      <c r="V8" s="265">
        <f>('Fluid (original units) sorted'!V8)/('Fluid (original units) sorted'!V$420*1000)</f>
        <v>1.4970059880239521E-4</v>
      </c>
      <c r="W8" s="265">
        <f>('Fluid (original units) sorted'!W8)/('Fluid (original units) sorted'!W$420*1000)</f>
        <v>0</v>
      </c>
      <c r="X8" s="265">
        <f>('Fluid (original units) sorted'!X8)/('Fluid (original units) sorted'!X$420*1000)</f>
        <v>1.1099805753399315E-5</v>
      </c>
      <c r="Y8" s="101">
        <f t="shared" si="0"/>
        <v>113.37883473098398</v>
      </c>
      <c r="Z8" s="251"/>
      <c r="AA8" s="251"/>
      <c r="AB8" s="265">
        <f>('Fluid (original units) sorted'!AB8)/('Fluid (original units) sorted'!AB$420*1000)</f>
        <v>2.637707831894084E-3</v>
      </c>
      <c r="AC8" s="303"/>
      <c r="AD8" s="265">
        <f>('Fluid (original units) sorted'!AD8)/('Fluid (original units) sorted'!AD$420*1000)</f>
        <v>4.268050208926262E-5</v>
      </c>
      <c r="AE8" s="265">
        <f>('Fluid (original units) sorted'!AE8)/('Fluid (original units) sorted'!AE$420*1000)</f>
        <v>5.923335119735989E-5</v>
      </c>
      <c r="AF8" s="265">
        <f>('Fluid (original units) sorted'!AF8)/('Fluid (original units) sorted'!AF$420*1000)</f>
        <v>1.5790800942584489E-5</v>
      </c>
      <c r="AG8" s="265">
        <f>('Fluid (original units) sorted'!AG8)/('Fluid (original units) sorted'!AG$420*1000)</f>
        <v>1.1129032258064517E-4</v>
      </c>
      <c r="AH8" s="307"/>
      <c r="AI8" s="287"/>
      <c r="AJ8" s="24"/>
    </row>
    <row r="9" spans="1:36">
      <c r="A9" s="11" t="s">
        <v>286</v>
      </c>
      <c r="B9" s="12" t="s">
        <v>180</v>
      </c>
      <c r="C9" s="12" t="s">
        <v>77</v>
      </c>
      <c r="D9" s="12" t="s">
        <v>210</v>
      </c>
      <c r="E9" s="11">
        <v>285</v>
      </c>
      <c r="G9" s="11">
        <v>41.597529000000002</v>
      </c>
      <c r="H9" s="11">
        <v>-120.196657</v>
      </c>
      <c r="I9" s="11" t="s">
        <v>286</v>
      </c>
      <c r="J9" s="15">
        <v>0.98989151691486832</v>
      </c>
      <c r="K9" s="16">
        <v>45.86</v>
      </c>
      <c r="L9" s="16">
        <v>7.7</v>
      </c>
      <c r="M9" s="17">
        <v>30193</v>
      </c>
      <c r="N9" s="265">
        <f>IF('Fluid (original units) sorted'!N9&lt;&gt;0,(10^-('Fluid (original units) sorted'!N9)),"")</f>
        <v>1.9952623149688773E-8</v>
      </c>
      <c r="O9" s="265">
        <f>IF('Fluid (original units) sorted'!O9&lt;&gt;0,(10^-('Fluid (original units) sorted'!O9)),"")</f>
        <v>1.2589254117941638E-8</v>
      </c>
      <c r="P9" s="303"/>
      <c r="Q9" s="318"/>
      <c r="R9" s="265" t="s">
        <v>491</v>
      </c>
      <c r="S9" s="303"/>
      <c r="T9" s="265">
        <f>('Fluid (original units) sorted'!T9)/('Fluid (original units) sorted'!T$420*1000)</f>
        <v>5.2197129418867609E-3</v>
      </c>
      <c r="U9" s="265">
        <f>('Fluid (original units) sorted'!U9)/('Fluid (original units) sorted'!U$420*1000)</f>
        <v>1.2788279797331341E-5</v>
      </c>
      <c r="V9" s="265">
        <f>('Fluid (original units) sorted'!V9)/('Fluid (original units) sorted'!V$420*1000)</f>
        <v>1.7465069860279442E-4</v>
      </c>
      <c r="W9" s="265">
        <f>('Fluid (original units) sorted'!W9)/('Fluid (original units) sorted'!W$420*1000)</f>
        <v>3.2915038058012753E-4</v>
      </c>
      <c r="X9" s="303"/>
      <c r="Y9" s="101">
        <f t="shared" si="0"/>
        <v>408.16380503154232</v>
      </c>
      <c r="Z9" s="251"/>
      <c r="AA9" s="251"/>
      <c r="AB9" s="265"/>
      <c r="AC9" s="303"/>
      <c r="AD9" s="265">
        <f>('Fluid (original units) sorted'!AD9)/('Fluid (original units) sorted'!AD$420*1000)</f>
        <v>1.0409878558356738E-5</v>
      </c>
      <c r="AE9" s="303"/>
      <c r="AF9" s="303"/>
      <c r="AG9" s="303"/>
      <c r="AH9" s="307"/>
      <c r="AI9" s="287"/>
      <c r="AJ9" s="24"/>
    </row>
    <row r="10" spans="1:36">
      <c r="A10" s="11" t="s">
        <v>226</v>
      </c>
      <c r="B10" s="12" t="s">
        <v>180</v>
      </c>
      <c r="D10" s="12" t="s">
        <v>225</v>
      </c>
      <c r="E10" s="11">
        <v>78</v>
      </c>
      <c r="G10" s="11">
        <v>41.378042999999998</v>
      </c>
      <c r="H10" s="11">
        <v>-120.125083</v>
      </c>
      <c r="I10" s="11" t="s">
        <v>226</v>
      </c>
      <c r="J10" s="15">
        <v>7.3804931344132654E-3</v>
      </c>
      <c r="K10" s="16">
        <v>48.92</v>
      </c>
      <c r="L10" s="16">
        <v>9.4</v>
      </c>
      <c r="M10" s="17">
        <v>21350</v>
      </c>
      <c r="N10" s="265" t="str">
        <f>IF('Fluid (original units) sorted'!N10&lt;&gt;0,(10^-('Fluid (original units) sorted'!N10)),"")</f>
        <v/>
      </c>
      <c r="O10" s="265">
        <f>IF('Fluid (original units) sorted'!O10&lt;&gt;0,(10^-('Fluid (original units) sorted'!O10)),"")</f>
        <v>1E-8</v>
      </c>
      <c r="P10" s="303"/>
      <c r="Q10" s="318"/>
      <c r="R10" s="265" t="s">
        <v>491</v>
      </c>
      <c r="S10" s="265">
        <f>('Fluid (original units) sorted'!S10)/('Fluid (original units) sorted'!S$420*1000)</f>
        <v>3.4953395472703063E-4</v>
      </c>
      <c r="T10" s="265">
        <f>('Fluid (original units) sorted'!T10)/('Fluid (original units) sorted'!T$420*1000)</f>
        <v>2.174880392452817E-4</v>
      </c>
      <c r="U10" s="265">
        <f>('Fluid (original units) sorted'!U10)/('Fluid (original units) sorted'!U$420*1000)</f>
        <v>3.3249527473061485E-5</v>
      </c>
      <c r="V10" s="265">
        <f>('Fluid (original units) sorted'!V10)/('Fluid (original units) sorted'!V$420*1000)</f>
        <v>2.7445109780439121E-4</v>
      </c>
      <c r="W10" s="265">
        <f>('Fluid (original units) sorted'!W10)/('Fluid (original units) sorted'!W$420*1000)</f>
        <v>8.2287595145031882E-5</v>
      </c>
      <c r="X10" s="265">
        <f>('Fluid (original units) sorted'!X10)/('Fluid (original units) sorted'!X$420*1000)</f>
        <v>3.6999352511331053E-6</v>
      </c>
      <c r="Y10" s="101">
        <f t="shared" si="0"/>
        <v>6.5410866190952293</v>
      </c>
      <c r="Z10" s="251"/>
      <c r="AA10" s="251"/>
      <c r="AB10" s="265">
        <f>('Fluid (original units) sorted'!AB10)/('Fluid (original units) sorted'!AB$420*1000)</f>
        <v>8.3927067378448137E-4</v>
      </c>
      <c r="AC10" s="303"/>
      <c r="AD10" s="265">
        <f>('Fluid (original units) sorted'!AD10)/('Fluid (original units) sorted'!AD$420*1000)</f>
        <v>1.1450866414192412E-5</v>
      </c>
      <c r="AE10" s="265">
        <f>('Fluid (original units) sorted'!AE10)/('Fluid (original units) sorted'!AE$420*1000)</f>
        <v>0</v>
      </c>
      <c r="AF10" s="265">
        <f>('Fluid (original units) sorted'!AF10)/('Fluid (original units) sorted'!AF$420*1000)</f>
        <v>1.0527200628389662E-5</v>
      </c>
      <c r="AG10" s="265">
        <f>('Fluid (original units) sorted'!AG10)/('Fluid (original units) sorted'!AG$420*1000)</f>
        <v>7.741935483870967E-5</v>
      </c>
      <c r="AH10" s="307"/>
      <c r="AI10" s="287"/>
      <c r="AJ10" s="24"/>
    </row>
    <row r="11" spans="1:36" s="26" customFormat="1">
      <c r="A11" s="11" t="s">
        <v>227</v>
      </c>
      <c r="B11" s="12" t="s">
        <v>180</v>
      </c>
      <c r="C11" s="12"/>
      <c r="D11" s="12" t="s">
        <v>218</v>
      </c>
      <c r="E11" s="11">
        <v>65</v>
      </c>
      <c r="F11" s="13"/>
      <c r="G11" s="11">
        <v>41.382091000000003</v>
      </c>
      <c r="H11" s="11">
        <v>-120.124168</v>
      </c>
      <c r="I11" s="11" t="s">
        <v>227</v>
      </c>
      <c r="J11" s="15">
        <v>-2.4673849381776948E-2</v>
      </c>
      <c r="K11" s="16">
        <v>50</v>
      </c>
      <c r="L11" s="16">
        <v>10</v>
      </c>
      <c r="M11" s="17">
        <v>21350</v>
      </c>
      <c r="N11" s="265" t="str">
        <f>IF('Fluid (original units) sorted'!N11&lt;&gt;0,(10^-('Fluid (original units) sorted'!N11)),"")</f>
        <v/>
      </c>
      <c r="O11" s="265">
        <f>IF('Fluid (original units) sorted'!O11&lt;&gt;0,(10^-('Fluid (original units) sorted'!O11)),"")</f>
        <v>1.5848931924611133E-8</v>
      </c>
      <c r="P11" s="303"/>
      <c r="Q11" s="318"/>
      <c r="R11" s="265" t="s">
        <v>491</v>
      </c>
      <c r="S11" s="265">
        <f>('Fluid (original units) sorted'!S11)/('Fluid (original units) sorted'!S$420*1000)</f>
        <v>3.8282290279627166E-4</v>
      </c>
      <c r="T11" s="265">
        <f>('Fluid (original units) sorted'!T11)/('Fluid (original units) sorted'!T$420*1000)</f>
        <v>4.3497607849056339E-4</v>
      </c>
      <c r="U11" s="265">
        <f>('Fluid (original units) sorted'!U11)/('Fluid (original units) sorted'!U$420*1000)</f>
        <v>2.0461247675730148E-5</v>
      </c>
      <c r="V11" s="265">
        <f>('Fluid (original units) sorted'!V11)/('Fluid (original units) sorted'!V$420*1000)</f>
        <v>4.7405189620758483E-4</v>
      </c>
      <c r="W11" s="265">
        <f>('Fluid (original units) sorted'!W11)/('Fluid (original units) sorted'!W$420*1000)</f>
        <v>3.332647603373791E-4</v>
      </c>
      <c r="X11" s="265">
        <f>('Fluid (original units) sorted'!X11)/('Fluid (original units) sorted'!X$420*1000)</f>
        <v>1.8499676255665527E-6</v>
      </c>
      <c r="Y11" s="101">
        <f t="shared" si="0"/>
        <v>21.258531512059491</v>
      </c>
      <c r="Z11" s="251"/>
      <c r="AA11" s="251"/>
      <c r="AB11" s="265">
        <f>('Fluid (original units) sorted'!AB11)/('Fluid (original units) sorted'!AB$420*1000)</f>
        <v>2.0981766844612032E-3</v>
      </c>
      <c r="AC11" s="303"/>
      <c r="AD11" s="265">
        <f>('Fluid (original units) sorted'!AD11)/('Fluid (original units) sorted'!AD$420*1000)</f>
        <v>2.6024696395891843E-5</v>
      </c>
      <c r="AE11" s="265">
        <f>('Fluid (original units) sorted'!AE11)/('Fluid (original units) sorted'!AE$420*1000)</f>
        <v>1.4103178856514259E-5</v>
      </c>
      <c r="AF11" s="265">
        <f>('Fluid (original units) sorted'!AF11)/('Fluid (original units) sorted'!AF$420*1000)</f>
        <v>1.0527200628389662E-5</v>
      </c>
      <c r="AG11" s="265">
        <f>('Fluid (original units) sorted'!AG11)/('Fluid (original units) sorted'!AG$420*1000)</f>
        <v>0</v>
      </c>
      <c r="AH11" s="307"/>
      <c r="AI11" s="287"/>
      <c r="AJ11" s="24"/>
    </row>
    <row r="12" spans="1:36" s="26" customFormat="1">
      <c r="A12" s="11" t="s">
        <v>246</v>
      </c>
      <c r="B12" s="12" t="s">
        <v>180</v>
      </c>
      <c r="C12" s="12" t="s">
        <v>244</v>
      </c>
      <c r="D12" s="12" t="s">
        <v>245</v>
      </c>
      <c r="E12" s="30">
        <v>84</v>
      </c>
      <c r="F12" s="31"/>
      <c r="G12" s="11">
        <v>41.530287999999999</v>
      </c>
      <c r="H12" s="11">
        <v>-120.188124</v>
      </c>
      <c r="I12" s="11" t="s">
        <v>246</v>
      </c>
      <c r="J12" s="15">
        <v>8.267518834475393E-3</v>
      </c>
      <c r="K12" s="16">
        <v>50</v>
      </c>
      <c r="L12" s="16">
        <v>10</v>
      </c>
      <c r="M12" s="17">
        <v>21788</v>
      </c>
      <c r="N12" s="265" t="str">
        <f>IF('Fluid (original units) sorted'!N12&lt;&gt;0,(10^-('Fluid (original units) sorted'!N12)),"")</f>
        <v/>
      </c>
      <c r="O12" s="265">
        <f>IF('Fluid (original units) sorted'!O12&lt;&gt;0,(10^-('Fluid (original units) sorted'!O12)),"")</f>
        <v>7.9432823472428087E-9</v>
      </c>
      <c r="P12" s="303"/>
      <c r="Q12" s="318"/>
      <c r="R12" s="265" t="s">
        <v>491</v>
      </c>
      <c r="S12" s="265">
        <f>('Fluid (original units) sorted'!S12)/('Fluid (original units) sorted'!S$420*1000)</f>
        <v>5.6591211717709725E-4</v>
      </c>
      <c r="T12" s="265">
        <f>('Fluid (original units) sorted'!T12)/('Fluid (original units) sorted'!T$420*1000)</f>
        <v>4.7847368633961972E-4</v>
      </c>
      <c r="U12" s="265">
        <f>('Fluid (original units) sorted'!U12)/('Fluid (original units) sorted'!U$420*1000)</f>
        <v>1.534593575679761E-5</v>
      </c>
      <c r="V12" s="265">
        <f>('Fluid (original units) sorted'!V12)/('Fluid (original units) sorted'!V$420*1000)</f>
        <v>7.4850299401197609E-4</v>
      </c>
      <c r="W12" s="265">
        <f>('Fluid (original units) sorted'!W12)/('Fluid (original units) sorted'!W$420*1000)</f>
        <v>3.9086607693890145E-4</v>
      </c>
      <c r="X12" s="265">
        <f>('Fluid (original units) sorted'!X12)/('Fluid (original units) sorted'!X$420*1000)</f>
        <v>9.2498381278327637E-6</v>
      </c>
      <c r="Y12" s="101">
        <f t="shared" si="0"/>
        <v>31.179179551020589</v>
      </c>
      <c r="Z12" s="251"/>
      <c r="AA12" s="251"/>
      <c r="AB12" s="265">
        <f>('Fluid (original units) sorted'!AB12)/('Fluid (original units) sorted'!AB$420*1000)</f>
        <v>2.4178988459029106E-3</v>
      </c>
      <c r="AC12" s="303"/>
      <c r="AD12" s="265">
        <f>('Fluid (original units) sorted'!AD12)/('Fluid (original units) sorted'!AD$420*1000)</f>
        <v>1.1450866414192411E-4</v>
      </c>
      <c r="AE12" s="265">
        <f>('Fluid (original units) sorted'!AE12)/('Fluid (original units) sorted'!AE$420*1000)</f>
        <v>2.8206357713028517E-5</v>
      </c>
      <c r="AF12" s="265">
        <f>('Fluid (original units) sorted'!AF12)/('Fluid (original units) sorted'!AF$420*1000)</f>
        <v>5.2636003141948311E-6</v>
      </c>
      <c r="AG12" s="265">
        <f>('Fluid (original units) sorted'!AG12)/('Fluid (original units) sorted'!AG$420*1000)</f>
        <v>4.6774193548387098E-5</v>
      </c>
      <c r="AH12" s="307"/>
      <c r="AI12" s="287"/>
      <c r="AJ12" s="24"/>
    </row>
    <row r="13" spans="1:36" s="26" customFormat="1">
      <c r="A13" s="11" t="s">
        <v>280</v>
      </c>
      <c r="B13" s="12" t="s">
        <v>180</v>
      </c>
      <c r="C13" s="12" t="s">
        <v>85</v>
      </c>
      <c r="D13" s="12" t="s">
        <v>203</v>
      </c>
      <c r="E13" s="30">
        <v>65</v>
      </c>
      <c r="F13" s="31"/>
      <c r="G13" s="11">
        <v>41.461796999999997</v>
      </c>
      <c r="H13" s="11">
        <v>-120.147023</v>
      </c>
      <c r="I13" s="11" t="s">
        <v>280</v>
      </c>
      <c r="J13" s="15">
        <v>-1.6275895882829162E-2</v>
      </c>
      <c r="K13" s="16">
        <v>50</v>
      </c>
      <c r="L13" s="16">
        <v>10</v>
      </c>
      <c r="M13" s="17">
        <v>21350</v>
      </c>
      <c r="N13" s="265" t="str">
        <f>IF('Fluid (original units) sorted'!N13&lt;&gt;0,(10^-('Fluid (original units) sorted'!N13)),"")</f>
        <v/>
      </c>
      <c r="O13" s="265">
        <f>IF('Fluid (original units) sorted'!O13&lt;&gt;0,(10^-('Fluid (original units) sorted'!O13)),"")</f>
        <v>5.0118723362727114E-9</v>
      </c>
      <c r="P13" s="303"/>
      <c r="Q13" s="318"/>
      <c r="R13" s="265" t="s">
        <v>491</v>
      </c>
      <c r="S13" s="265">
        <f>('Fluid (original units) sorted'!S13)/('Fluid (original units) sorted'!S$420*1000)</f>
        <v>4.1611185086551264E-4</v>
      </c>
      <c r="T13" s="265">
        <f>('Fluid (original units) sorted'!T13)/('Fluid (original units) sorted'!T$420*1000)</f>
        <v>8.2645454913207045E-4</v>
      </c>
      <c r="U13" s="265">
        <f>('Fluid (original units) sorted'!U13)/('Fluid (original units) sorted'!U$420*1000)</f>
        <v>1.534593575679761E-5</v>
      </c>
      <c r="V13" s="265">
        <f>('Fluid (original units) sorted'!V13)/('Fluid (original units) sorted'!V$420*1000)</f>
        <v>4.7405189620758483E-4</v>
      </c>
      <c r="W13" s="265">
        <f>('Fluid (original units) sorted'!W13)/('Fluid (original units) sorted'!W$420*1000)</f>
        <v>2.4274840567784409E-4</v>
      </c>
      <c r="X13" s="265">
        <f>('Fluid (original units) sorted'!X13)/('Fluid (original units) sorted'!X$420*1000)</f>
        <v>7.3998705022662106E-6</v>
      </c>
      <c r="Y13" s="101">
        <f t="shared" si="0"/>
        <v>53.854946497217384</v>
      </c>
      <c r="Z13" s="251"/>
      <c r="AA13" s="251"/>
      <c r="AB13" s="265">
        <f>('Fluid (original units) sorted'!AB13)/('Fluid (original units) sorted'!AB$420*1000)</f>
        <v>2.1980898599117367E-3</v>
      </c>
      <c r="AC13" s="303"/>
      <c r="AD13" s="265">
        <f>('Fluid (original units) sorted'!AD13)/('Fluid (original units) sorted'!AD$420*1000)</f>
        <v>2.9147659963398862E-5</v>
      </c>
      <c r="AE13" s="265">
        <f>('Fluid (original units) sorted'!AE13)/('Fluid (original units) sorted'!AE$420*1000)</f>
        <v>5.6412715426057034E-5</v>
      </c>
      <c r="AF13" s="265">
        <f>('Fluid (original units) sorted'!AF13)/('Fluid (original units) sorted'!AF$420*1000)</f>
        <v>1.0527200628389662E-5</v>
      </c>
      <c r="AG13" s="265">
        <f>('Fluid (original units) sorted'!AG13)/('Fluid (original units) sorted'!AG$420*1000)</f>
        <v>2.7419354838709678E-5</v>
      </c>
      <c r="AH13" s="307"/>
      <c r="AI13" s="287"/>
      <c r="AJ13" s="24"/>
    </row>
    <row r="14" spans="1:36" s="26" customFormat="1">
      <c r="A14" s="11" t="s">
        <v>265</v>
      </c>
      <c r="B14" s="12" t="s">
        <v>180</v>
      </c>
      <c r="C14" s="12" t="s">
        <v>77</v>
      </c>
      <c r="D14" s="12"/>
      <c r="E14" s="11">
        <v>640</v>
      </c>
      <c r="F14" s="13"/>
      <c r="G14" s="11">
        <v>41.508870999999999</v>
      </c>
      <c r="H14" s="11">
        <v>-120.171447</v>
      </c>
      <c r="I14" s="11" t="s">
        <v>265</v>
      </c>
      <c r="J14" s="15">
        <v>5.558706303925421E-2</v>
      </c>
      <c r="K14" s="16">
        <v>50.900000000000006</v>
      </c>
      <c r="L14" s="16">
        <v>10.5</v>
      </c>
      <c r="M14" s="17">
        <v>30189</v>
      </c>
      <c r="N14" s="265">
        <f>IF('Fluid (original units) sorted'!N14&lt;&gt;0,(10^-('Fluid (original units) sorted'!N14)),"")</f>
        <v>5.0118723362727164E-8</v>
      </c>
      <c r="O14" s="265">
        <f>IF('Fluid (original units) sorted'!O14&lt;&gt;0,(10^-('Fluid (original units) sorted'!O14)),"")</f>
        <v>2.5118864315095751E-8</v>
      </c>
      <c r="P14" s="303"/>
      <c r="Q14" s="318"/>
      <c r="R14" s="265" t="s">
        <v>491</v>
      </c>
      <c r="S14" s="303"/>
      <c r="T14" s="265">
        <f>('Fluid (original units) sorted'!T14)/('Fluid (original units) sorted'!T$420*1000)</f>
        <v>4.3497607849056339E-4</v>
      </c>
      <c r="U14" s="265">
        <f>('Fluid (original units) sorted'!U14)/('Fluid (original units) sorted'!U$420*1000)</f>
        <v>2.5576559594662682E-5</v>
      </c>
      <c r="V14" s="265">
        <f>('Fluid (original units) sorted'!V14)/('Fluid (original units) sorted'!V$420*1000)</f>
        <v>4.9900199600798399E-4</v>
      </c>
      <c r="W14" s="265">
        <f>('Fluid (original units) sorted'!W14)/('Fluid (original units) sorted'!W$420*1000)</f>
        <v>2.4686278543509563E-4</v>
      </c>
      <c r="X14" s="265">
        <f>('Fluid (original units) sorted'!X14)/('Fluid (original units) sorted'!X$420*1000)</f>
        <v>0</v>
      </c>
      <c r="Y14" s="101">
        <f t="shared" si="0"/>
        <v>17.006825209647594</v>
      </c>
      <c r="Z14" s="251"/>
      <c r="AA14" s="251"/>
      <c r="AB14" s="265">
        <f>('Fluid (original units) sorted'!AB14)/('Fluid (original units) sorted'!AB$420*1000)</f>
        <v>1.7185066177491759E-3</v>
      </c>
      <c r="AC14" s="303"/>
      <c r="AD14" s="303"/>
      <c r="AE14" s="265">
        <f>('Fluid (original units) sorted'!AE14)/('Fluid (original units) sorted'!AE$420*1000)</f>
        <v>2.8206357713028517E-5</v>
      </c>
      <c r="AF14" s="303"/>
      <c r="AG14" s="303"/>
      <c r="AH14" s="307"/>
      <c r="AI14" s="287"/>
      <c r="AJ14" s="24"/>
    </row>
    <row r="15" spans="1:36" s="26" customFormat="1">
      <c r="A15" s="11" t="s">
        <v>255</v>
      </c>
      <c r="B15" s="12" t="s">
        <v>180</v>
      </c>
      <c r="C15" s="12" t="s">
        <v>85</v>
      </c>
      <c r="D15" s="12"/>
      <c r="E15" s="11"/>
      <c r="F15" s="13"/>
      <c r="G15" s="11">
        <v>41.521382000000003</v>
      </c>
      <c r="H15" s="11">
        <v>-120.177663</v>
      </c>
      <c r="I15" s="11" t="s">
        <v>255</v>
      </c>
      <c r="J15" s="15">
        <v>-1</v>
      </c>
      <c r="K15" s="16">
        <v>51.8</v>
      </c>
      <c r="L15" s="16">
        <v>11</v>
      </c>
      <c r="M15" s="17">
        <v>26191</v>
      </c>
      <c r="N15" s="265">
        <f>IF('Fluid (original units) sorted'!N15&lt;&gt;0,(10^-('Fluid (original units) sorted'!N15)),"")</f>
        <v>5.0118723362727164E-8</v>
      </c>
      <c r="O15" s="265">
        <f>IF('Fluid (original units) sorted'!O15&lt;&gt;0,(10^-('Fluid (original units) sorted'!O15)),"")</f>
        <v>1.5848931924611133E-8</v>
      </c>
      <c r="P15" s="303"/>
      <c r="Q15" s="318"/>
      <c r="R15" s="265" t="s">
        <v>491</v>
      </c>
      <c r="S15" s="303"/>
      <c r="T15" s="303"/>
      <c r="U15" s="303"/>
      <c r="V15" s="303"/>
      <c r="W15" s="303"/>
      <c r="X15" s="303"/>
      <c r="Y15" s="101" t="e">
        <f t="shared" si="0"/>
        <v>#DIV/0!</v>
      </c>
      <c r="Z15" s="251"/>
      <c r="AA15" s="251"/>
      <c r="AB15" s="265">
        <f>('Fluid (original units) sorted'!AB15)/('Fluid (original units) sorted'!AB$420*1000)</f>
        <v>2.377933575722697E-3</v>
      </c>
      <c r="AC15" s="303"/>
      <c r="AD15" s="303"/>
      <c r="AE15" s="265">
        <f>('Fluid (original units) sorted'!AE15)/('Fluid (original units) sorted'!AE$420*1000)</f>
        <v>0</v>
      </c>
      <c r="AF15" s="303"/>
      <c r="AG15" s="303"/>
      <c r="AH15" s="307"/>
      <c r="AI15" s="287"/>
      <c r="AJ15" s="24"/>
    </row>
    <row r="16" spans="1:36">
      <c r="A16" s="11" t="s">
        <v>206</v>
      </c>
      <c r="B16" s="12" t="s">
        <v>180</v>
      </c>
      <c r="C16" s="12" t="s">
        <v>77</v>
      </c>
      <c r="D16" s="12" t="s">
        <v>189</v>
      </c>
      <c r="E16" s="11">
        <v>275</v>
      </c>
      <c r="G16" s="11">
        <v>41.442207000000003</v>
      </c>
      <c r="H16" s="11">
        <v>-120.15018499999999</v>
      </c>
      <c r="I16" s="11" t="s">
        <v>206</v>
      </c>
      <c r="J16" s="15" t="e">
        <v>#DIV/0!</v>
      </c>
      <c r="K16" s="16">
        <v>51.980000000000004</v>
      </c>
      <c r="L16" s="16">
        <v>11.1</v>
      </c>
      <c r="M16" s="17">
        <v>30551</v>
      </c>
      <c r="N16" s="265">
        <f>IF('Fluid (original units) sorted'!N16&lt;&gt;0,(10^-('Fluid (original units) sorted'!N16)),"")</f>
        <v>1.9952623149688773E-8</v>
      </c>
      <c r="O16" s="265" t="str">
        <f>IF('Fluid (original units) sorted'!O16&lt;&gt;0,(10^-('Fluid (original units) sorted'!O16)),"")</f>
        <v/>
      </c>
      <c r="P16" s="303"/>
      <c r="Q16" s="318"/>
      <c r="R16" s="265" t="s">
        <v>491</v>
      </c>
      <c r="S16" s="303"/>
      <c r="T16" s="303"/>
      <c r="U16" s="303"/>
      <c r="V16" s="303"/>
      <c r="W16" s="303"/>
      <c r="X16" s="303"/>
      <c r="Y16" s="101" t="e">
        <f t="shared" si="0"/>
        <v>#DIV/0!</v>
      </c>
      <c r="Z16" s="251"/>
      <c r="AA16" s="251"/>
      <c r="AB16" s="265">
        <f>('Fluid (original units) sorted'!AB16)/('Fluid (original units) sorted'!AB$420*1000)</f>
        <v>0</v>
      </c>
      <c r="AC16" s="303"/>
      <c r="AD16" s="303"/>
      <c r="AE16" s="303"/>
      <c r="AF16" s="303"/>
      <c r="AG16" s="303"/>
      <c r="AH16" s="307"/>
      <c r="AI16" s="287"/>
      <c r="AJ16" s="24"/>
    </row>
    <row r="17" spans="1:36">
      <c r="A17" s="11" t="s">
        <v>239</v>
      </c>
      <c r="B17" s="12" t="s">
        <v>180</v>
      </c>
      <c r="C17" s="12" t="s">
        <v>77</v>
      </c>
      <c r="E17" s="30">
        <v>120</v>
      </c>
      <c r="F17" s="31"/>
      <c r="G17" s="11">
        <v>41.530273000000001</v>
      </c>
      <c r="H17" s="11">
        <v>-120.156796</v>
      </c>
      <c r="I17" s="11" t="s">
        <v>239</v>
      </c>
      <c r="J17" s="15">
        <v>-8.6231025355846813E-3</v>
      </c>
      <c r="K17" s="16">
        <v>51.980000000000004</v>
      </c>
      <c r="L17" s="16">
        <v>11.1</v>
      </c>
      <c r="M17" s="17">
        <v>21349</v>
      </c>
      <c r="N17" s="265" t="str">
        <f>IF('Fluid (original units) sorted'!N17&lt;&gt;0,(10^-('Fluid (original units) sorted'!N17)),"")</f>
        <v/>
      </c>
      <c r="O17" s="265">
        <f>IF('Fluid (original units) sorted'!O17&lt;&gt;0,(10^-('Fluid (original units) sorted'!O17)),"")</f>
        <v>1.9952623149688773E-8</v>
      </c>
      <c r="P17" s="303"/>
      <c r="Q17" s="318"/>
      <c r="R17" s="265" t="s">
        <v>491</v>
      </c>
      <c r="S17" s="265">
        <f>('Fluid (original units) sorted'!S17)/('Fluid (original units) sorted'!S$420*1000)</f>
        <v>5.1597869507323567E-4</v>
      </c>
      <c r="T17" s="265">
        <f>('Fluid (original units) sorted'!T17)/('Fluid (original units) sorted'!T$420*1000)</f>
        <v>8.2645454913207045E-4</v>
      </c>
      <c r="U17" s="265">
        <f>('Fluid (original units) sorted'!U17)/('Fluid (original units) sorted'!U$420*1000)</f>
        <v>3.3249527473061485E-5</v>
      </c>
      <c r="V17" s="265">
        <f>('Fluid (original units) sorted'!V17)/('Fluid (original units) sorted'!V$420*1000)</f>
        <v>7.9840319361277441E-4</v>
      </c>
      <c r="W17" s="265">
        <f>('Fluid (original units) sorted'!W17)/('Fluid (original units) sorted'!W$420*1000)</f>
        <v>8.2287595145031885E-4</v>
      </c>
      <c r="X17" s="265">
        <f>('Fluid (original units) sorted'!X17)/('Fluid (original units) sorted'!X$420*1000)</f>
        <v>0</v>
      </c>
      <c r="Y17" s="101">
        <f t="shared" si="0"/>
        <v>24.856129152561873</v>
      </c>
      <c r="Z17" s="251"/>
      <c r="AA17" s="251"/>
      <c r="AB17" s="265">
        <f>('Fluid (original units) sorted'!AB17)/('Fluid (original units) sorted'!AB$420*1000)</f>
        <v>3.4170306004082454E-3</v>
      </c>
      <c r="AC17" s="303"/>
      <c r="AD17" s="265">
        <f>('Fluid (original units) sorted'!AD17)/('Fluid (original units) sorted'!AD$420*1000)</f>
        <v>1.4573829981699433E-4</v>
      </c>
      <c r="AE17" s="265">
        <f>('Fluid (original units) sorted'!AE17)/('Fluid (original units) sorted'!AE$420*1000)</f>
        <v>2.2565086170422814E-4</v>
      </c>
      <c r="AF17" s="265">
        <f>('Fluid (original units) sorted'!AF17)/('Fluid (original units) sorted'!AF$420*1000)</f>
        <v>1.0527200628389662E-5</v>
      </c>
      <c r="AG17" s="265">
        <f>('Fluid (original units) sorted'!AG17)/('Fluid (original units) sorted'!AG$420*1000)</f>
        <v>2.2903225806451613E-4</v>
      </c>
      <c r="AH17" s="307"/>
      <c r="AI17" s="287"/>
      <c r="AJ17" s="24"/>
    </row>
    <row r="18" spans="1:36">
      <c r="A18" s="11" t="s">
        <v>274</v>
      </c>
      <c r="B18" s="12" t="s">
        <v>180</v>
      </c>
      <c r="C18" s="12" t="s">
        <v>77</v>
      </c>
      <c r="D18" s="12" t="s">
        <v>189</v>
      </c>
      <c r="E18" s="11">
        <v>475</v>
      </c>
      <c r="G18" s="11">
        <v>41.483283</v>
      </c>
      <c r="H18" s="11">
        <v>-120.17195</v>
      </c>
      <c r="I18" s="11" t="s">
        <v>274</v>
      </c>
      <c r="J18" s="15">
        <v>0.87867026384598446</v>
      </c>
      <c r="K18" s="16">
        <v>51.980000000000004</v>
      </c>
      <c r="L18" s="16">
        <v>11.1</v>
      </c>
      <c r="M18" s="17">
        <v>27227</v>
      </c>
      <c r="N18" s="265">
        <f>IF('Fluid (original units) sorted'!N18&lt;&gt;0,(10^-('Fluid (original units) sorted'!N18)),"")</f>
        <v>6.3095734448019177E-8</v>
      </c>
      <c r="O18" s="265">
        <f>IF('Fluid (original units) sorted'!O18&lt;&gt;0,(10^-('Fluid (original units) sorted'!O18)),"")</f>
        <v>6.3095734448019329E-9</v>
      </c>
      <c r="P18" s="303"/>
      <c r="Q18" s="318"/>
      <c r="R18" s="265" t="s">
        <v>491</v>
      </c>
      <c r="S18" s="303"/>
      <c r="T18" s="265">
        <f>('Fluid (original units) sorted'!T18)/('Fluid (original units) sorted'!T$420*1000)</f>
        <v>4.088775137811296E-4</v>
      </c>
      <c r="U18" s="265">
        <f>('Fluid (original units) sorted'!U18)/('Fluid (original units) sorted'!U$420*1000)</f>
        <v>1.785243859707455E-5</v>
      </c>
      <c r="V18" s="265">
        <f>('Fluid (original units) sorted'!V18)/('Fluid (original units) sorted'!V$420*1000)</f>
        <v>6.4870259481037925E-4</v>
      </c>
      <c r="W18" s="265">
        <f>('Fluid (original units) sorted'!W18)/('Fluid (original units) sorted'!W$420*1000)</f>
        <v>2.0983336761983129E-4</v>
      </c>
      <c r="X18" s="303"/>
      <c r="Y18" s="101">
        <f t="shared" si="0"/>
        <v>22.903174351101349</v>
      </c>
      <c r="Z18" s="251"/>
      <c r="AA18" s="251"/>
      <c r="AB18" s="265">
        <f>('Fluid (original units) sorted'!AB18)/('Fluid (original units) sorted'!AB$420*1000)</f>
        <v>6.7940959306362771E-5</v>
      </c>
      <c r="AC18" s="303"/>
      <c r="AD18" s="265">
        <f>('Fluid (original units) sorted'!AD18)/('Fluid (original units) sorted'!AD$420*1000)</f>
        <v>0</v>
      </c>
      <c r="AE18" s="265">
        <f>('Fluid (original units) sorted'!AE18)/('Fluid (original units) sorted'!AE$420*1000)</f>
        <v>7.0515894282571293E-5</v>
      </c>
      <c r="AF18" s="303"/>
      <c r="AG18" s="303"/>
      <c r="AH18" s="307"/>
      <c r="AI18" s="287"/>
      <c r="AJ18" s="24"/>
    </row>
    <row r="19" spans="1:36" s="26" customFormat="1">
      <c r="A19" s="27" t="s">
        <v>274</v>
      </c>
      <c r="B19" s="12" t="s">
        <v>180</v>
      </c>
      <c r="C19" s="12" t="s">
        <v>77</v>
      </c>
      <c r="D19" s="12" t="s">
        <v>189</v>
      </c>
      <c r="E19" s="27">
        <v>475</v>
      </c>
      <c r="F19" s="28"/>
      <c r="G19" s="11">
        <v>41.483283</v>
      </c>
      <c r="H19" s="11">
        <v>-120.17195</v>
      </c>
      <c r="I19" s="27" t="s">
        <v>274</v>
      </c>
      <c r="J19" s="15">
        <v>2.3267675288210762E-2</v>
      </c>
      <c r="K19" s="16">
        <v>51.980000000000004</v>
      </c>
      <c r="L19" s="16">
        <v>11.1</v>
      </c>
      <c r="M19" s="17">
        <v>30903</v>
      </c>
      <c r="N19" s="265">
        <f>IF('Fluid (original units) sorted'!N19&lt;&gt;0,(10^-('Fluid (original units) sorted'!N19)),"")</f>
        <v>5.0118723362727164E-8</v>
      </c>
      <c r="O19" s="265">
        <f>IF('Fluid (original units) sorted'!O19&lt;&gt;0,(10^-('Fluid (original units) sorted'!O19)),"")</f>
        <v>6.3095734448019329E-9</v>
      </c>
      <c r="P19" s="303"/>
      <c r="Q19" s="318"/>
      <c r="R19" s="265" t="s">
        <v>491</v>
      </c>
      <c r="S19" s="303"/>
      <c r="T19" s="265">
        <f>('Fluid (original units) sorted'!T19)/('Fluid (original units) sorted'!T$420*1000)</f>
        <v>4.3497607849056339E-4</v>
      </c>
      <c r="U19" s="265">
        <f>('Fluid (original units) sorted'!U19)/('Fluid (original units) sorted'!U$420*1000)</f>
        <v>1.534593575679761E-5</v>
      </c>
      <c r="V19" s="265">
        <f>('Fluid (original units) sorted'!V19)/('Fluid (original units) sorted'!V$420*1000)</f>
        <v>5.7385229540918162E-4</v>
      </c>
      <c r="W19" s="265">
        <f>('Fluid (original units) sorted'!W19)/('Fluid (original units) sorted'!W$420*1000)</f>
        <v>2.0571898786257971E-4</v>
      </c>
      <c r="X19" s="265">
        <f>('Fluid (original units) sorted'!X19)/('Fluid (original units) sorted'!X$420*1000)</f>
        <v>0</v>
      </c>
      <c r="Y19" s="101">
        <f t="shared" si="0"/>
        <v>28.344708682745992</v>
      </c>
      <c r="Z19" s="251"/>
      <c r="AA19" s="251"/>
      <c r="AB19" s="265">
        <f>('Fluid (original units) sorted'!AB19)/('Fluid (original units) sorted'!AB$420*1000)</f>
        <v>1.7984371581096028E-3</v>
      </c>
      <c r="AC19" s="303"/>
      <c r="AD19" s="265">
        <f>('Fluid (original units) sorted'!AD19)/('Fluid (original units) sorted'!AD$420*1000)</f>
        <v>3.1229635675070215E-5</v>
      </c>
      <c r="AE19" s="265">
        <f>('Fluid (original units) sorted'!AE19)/('Fluid (original units) sorted'!AE$420*1000)</f>
        <v>2.8206357713028517E-5</v>
      </c>
      <c r="AF19" s="303"/>
      <c r="AG19" s="303"/>
      <c r="AH19" s="307"/>
      <c r="AI19" s="287"/>
      <c r="AJ19" s="24"/>
    </row>
    <row r="20" spans="1:36" s="26" customFormat="1">
      <c r="A20" s="11" t="s">
        <v>275</v>
      </c>
      <c r="B20" s="12" t="s">
        <v>180</v>
      </c>
      <c r="C20" s="12" t="s">
        <v>77</v>
      </c>
      <c r="D20" s="12" t="s">
        <v>263</v>
      </c>
      <c r="E20" s="11">
        <v>153</v>
      </c>
      <c r="F20" s="13"/>
      <c r="G20" s="11">
        <v>41.479577999999997</v>
      </c>
      <c r="H20" s="11">
        <v>-120.173332</v>
      </c>
      <c r="I20" s="11" t="s">
        <v>275</v>
      </c>
      <c r="J20" s="15">
        <v>2.4611250524487479E-2</v>
      </c>
      <c r="K20" s="16">
        <v>51.980000000000004</v>
      </c>
      <c r="L20" s="16">
        <v>11.1</v>
      </c>
      <c r="M20" s="17">
        <v>27227</v>
      </c>
      <c r="N20" s="265">
        <f>IF('Fluid (original units) sorted'!N20&lt;&gt;0,(10^-('Fluid (original units) sorted'!N20)),"")</f>
        <v>7.943282347242818E-8</v>
      </c>
      <c r="O20" s="265">
        <f>IF('Fluid (original units) sorted'!O20&lt;&gt;0,(10^-('Fluid (original units) sorted'!O20)),"")</f>
        <v>7.9432823472428087E-9</v>
      </c>
      <c r="P20" s="303"/>
      <c r="Q20" s="318"/>
      <c r="R20" s="265" t="s">
        <v>491</v>
      </c>
      <c r="S20" s="303"/>
      <c r="T20" s="265">
        <f>('Fluid (original units) sorted'!T20)/('Fluid (original units) sorted'!T$420*1000)</f>
        <v>4.7847368633961972E-4</v>
      </c>
      <c r="U20" s="265">
        <f>('Fluid (original units) sorted'!U20)/('Fluid (original units) sorted'!U$420*1000)</f>
        <v>7.6729678783988049E-6</v>
      </c>
      <c r="V20" s="265">
        <f>('Fluid (original units) sorted'!V20)/('Fluid (original units) sorted'!V$420*1000)</f>
        <v>5.4890219560878241E-4</v>
      </c>
      <c r="W20" s="265">
        <f>('Fluid (original units) sorted'!W20)/('Fluid (original units) sorted'!W$420*1000)</f>
        <v>1.4811767126105739E-4</v>
      </c>
      <c r="X20" s="265">
        <f>('Fluid (original units) sorted'!X20)/('Fluid (original units) sorted'!X$420*1000)</f>
        <v>0</v>
      </c>
      <c r="Y20" s="101">
        <f t="shared" si="0"/>
        <v>62.358359102041177</v>
      </c>
      <c r="Z20" s="251"/>
      <c r="AA20" s="251"/>
      <c r="AB20" s="265">
        <f>('Fluid (original units) sorted'!AB20)/('Fluid (original units) sorted'!AB$420*1000)</f>
        <v>1.6785413475689627E-3</v>
      </c>
      <c r="AC20" s="303"/>
      <c r="AD20" s="265">
        <f>('Fluid (original units) sorted'!AD20)/('Fluid (original units) sorted'!AD$420*1000)</f>
        <v>3.9557538521755598E-5</v>
      </c>
      <c r="AE20" s="265">
        <f>('Fluid (original units) sorted'!AE20)/('Fluid (original units) sorted'!AE$420*1000)</f>
        <v>0</v>
      </c>
      <c r="AF20" s="303"/>
      <c r="AG20" s="303"/>
      <c r="AH20" s="307"/>
      <c r="AI20" s="287"/>
      <c r="AJ20" s="24"/>
    </row>
    <row r="21" spans="1:36">
      <c r="A21" s="11" t="s">
        <v>199</v>
      </c>
      <c r="B21" s="12" t="s">
        <v>180</v>
      </c>
      <c r="C21" s="12" t="s">
        <v>77</v>
      </c>
      <c r="D21" s="12" t="s">
        <v>198</v>
      </c>
      <c r="E21" s="11">
        <v>450</v>
      </c>
      <c r="G21" s="11">
        <v>41.330699000000003</v>
      </c>
      <c r="H21" s="11">
        <v>-120.12660099999999</v>
      </c>
      <c r="I21" s="11" t="s">
        <v>199</v>
      </c>
      <c r="J21" s="15">
        <v>-1.3105358508118253E-3</v>
      </c>
      <c r="K21" s="16">
        <v>53.06</v>
      </c>
      <c r="L21" s="16">
        <v>11.7</v>
      </c>
      <c r="M21" s="17">
        <v>30188</v>
      </c>
      <c r="N21" s="265">
        <f>IF('Fluid (original units) sorted'!N21&lt;&gt;0,(10^-('Fluid (original units) sorted'!N21)),"")</f>
        <v>1.5848931924611133E-8</v>
      </c>
      <c r="O21" s="265">
        <f>IF('Fluid (original units) sorted'!O21&lt;&gt;0,(10^-('Fluid (original units) sorted'!O21)),"")</f>
        <v>1.2589254117941638E-8</v>
      </c>
      <c r="P21" s="303"/>
      <c r="Q21" s="318"/>
      <c r="R21" s="265" t="s">
        <v>491</v>
      </c>
      <c r="S21" s="303"/>
      <c r="T21" s="265">
        <f>('Fluid (original units) sorted'!T21)/('Fluid (original units) sorted'!T$420*1000)</f>
        <v>4.3497607849056339E-4</v>
      </c>
      <c r="U21" s="265">
        <f>('Fluid (original units) sorted'!U21)/('Fluid (original units) sorted'!U$420*1000)</f>
        <v>7.417202282452178E-5</v>
      </c>
      <c r="V21" s="265">
        <f>('Fluid (original units) sorted'!V21)/('Fluid (original units) sorted'!V$420*1000)</f>
        <v>5.9880239520958083E-4</v>
      </c>
      <c r="W21" s="265">
        <f>('Fluid (original units) sorted'!W21)/('Fluid (original units) sorted'!W$420*1000)</f>
        <v>2.4686278543509563E-4</v>
      </c>
      <c r="X21" s="303"/>
      <c r="Y21" s="101">
        <f t="shared" si="0"/>
        <v>5.8644224860853775</v>
      </c>
      <c r="Z21" s="251"/>
      <c r="AA21" s="251"/>
      <c r="AB21" s="265">
        <f>('Fluid (original units) sorted'!AB21)/('Fluid (original units) sorted'!AB$420*1000)</f>
        <v>2.1781072248216299E-3</v>
      </c>
      <c r="AC21" s="303"/>
      <c r="AD21" s="303"/>
      <c r="AE21" s="265">
        <f>('Fluid (original units) sorted'!AE21)/('Fluid (original units) sorted'!AE$420*1000)</f>
        <v>2.8206357713028517E-5</v>
      </c>
      <c r="AF21" s="303"/>
      <c r="AG21" s="303"/>
      <c r="AH21" s="307"/>
      <c r="AI21" s="287"/>
      <c r="AJ21" s="24"/>
    </row>
    <row r="22" spans="1:36" s="26" customFormat="1">
      <c r="A22" s="11" t="s">
        <v>242</v>
      </c>
      <c r="B22" s="12" t="s">
        <v>180</v>
      </c>
      <c r="C22" s="12" t="s">
        <v>77</v>
      </c>
      <c r="D22" s="12" t="s">
        <v>193</v>
      </c>
      <c r="E22" s="30">
        <v>286</v>
      </c>
      <c r="F22" s="31"/>
      <c r="G22" s="11">
        <v>41.537041000000002</v>
      </c>
      <c r="H22" s="11">
        <v>-120.170607</v>
      </c>
      <c r="I22" s="11" t="s">
        <v>242</v>
      </c>
      <c r="J22" s="15">
        <v>7.8549130260706312E-2</v>
      </c>
      <c r="K22" s="16">
        <v>53.06</v>
      </c>
      <c r="L22" s="16">
        <v>11.7</v>
      </c>
      <c r="M22" s="17">
        <v>30189</v>
      </c>
      <c r="N22" s="265">
        <f>IF('Fluid (original units) sorted'!N22&lt;&gt;0,(10^-('Fluid (original units) sorted'!N22)),"")</f>
        <v>1.9952623149688773E-8</v>
      </c>
      <c r="O22" s="265">
        <f>IF('Fluid (original units) sorted'!O22&lt;&gt;0,(10^-('Fluid (original units) sorted'!O22)),"")</f>
        <v>1.2589254117941638E-8</v>
      </c>
      <c r="P22" s="303"/>
      <c r="Q22" s="318"/>
      <c r="R22" s="265" t="s">
        <v>491</v>
      </c>
      <c r="S22" s="303"/>
      <c r="T22" s="265">
        <f>('Fluid (original units) sorted'!T22)/('Fluid (original units) sorted'!T$420*1000)</f>
        <v>5.6546890203773245E-4</v>
      </c>
      <c r="U22" s="265">
        <f>('Fluid (original units) sorted'!U22)/('Fluid (original units) sorted'!U$420*1000)</f>
        <v>2.3018903635196413E-5</v>
      </c>
      <c r="V22" s="265">
        <f>('Fluid (original units) sorted'!V22)/('Fluid (original units) sorted'!V$420*1000)</f>
        <v>8.7325349301397204E-4</v>
      </c>
      <c r="W22" s="265">
        <f>('Fluid (original units) sorted'!W22)/('Fluid (original units) sorted'!W$420*1000)</f>
        <v>3.7029417815264348E-4</v>
      </c>
      <c r="X22" s="303"/>
      <c r="Y22" s="101">
        <f t="shared" si="0"/>
        <v>24.565414191713195</v>
      </c>
      <c r="Z22" s="251"/>
      <c r="AA22" s="251"/>
      <c r="AB22" s="265">
        <f>('Fluid (original units) sorted'!AB22)/('Fluid (original units) sorted'!AB$420*1000)</f>
        <v>2.5377946564435509E-3</v>
      </c>
      <c r="AC22" s="303"/>
      <c r="AD22" s="303"/>
      <c r="AE22" s="265">
        <f>('Fluid (original units) sorted'!AE22)/('Fluid (original units) sorted'!AE$420*1000)</f>
        <v>8.4619073139085551E-5</v>
      </c>
      <c r="AF22" s="265">
        <f>('Fluid (original units) sorted'!AF22)/('Fluid (original units) sorted'!AF$420*1000)</f>
        <v>5.2636003141948311E-6</v>
      </c>
      <c r="AG22" s="265">
        <f>('Fluid (original units) sorted'!AG22)/('Fluid (original units) sorted'!AG$420*1000)</f>
        <v>0</v>
      </c>
      <c r="AH22" s="307"/>
      <c r="AI22" s="287"/>
      <c r="AJ22" s="24"/>
    </row>
    <row r="23" spans="1:36" s="26" customFormat="1">
      <c r="A23" s="27" t="s">
        <v>249</v>
      </c>
      <c r="B23" s="12" t="s">
        <v>180</v>
      </c>
      <c r="C23" s="12" t="s">
        <v>248</v>
      </c>
      <c r="D23" s="12" t="s">
        <v>218</v>
      </c>
      <c r="E23" s="27">
        <v>84</v>
      </c>
      <c r="F23" s="28"/>
      <c r="G23" s="11">
        <v>41.530183000000001</v>
      </c>
      <c r="H23" s="11">
        <v>-120.181864</v>
      </c>
      <c r="I23" s="27" t="s">
        <v>249</v>
      </c>
      <c r="J23" s="15">
        <v>-8.0777412025947516E-4</v>
      </c>
      <c r="K23" s="16">
        <v>53.06</v>
      </c>
      <c r="L23" s="16">
        <v>11.7</v>
      </c>
      <c r="M23" s="17">
        <v>22837</v>
      </c>
      <c r="N23" s="265">
        <f>IF('Fluid (original units) sorted'!N23&lt;&gt;0,(10^-('Fluid (original units) sorted'!N23)),"")</f>
        <v>1.5848931924611122E-7</v>
      </c>
      <c r="O23" s="265">
        <f>IF('Fluid (original units) sorted'!O23&lt;&gt;0,(10^-('Fluid (original units) sorted'!O23)),"")</f>
        <v>1E-8</v>
      </c>
      <c r="P23" s="303"/>
      <c r="Q23" s="318"/>
      <c r="R23" s="265" t="s">
        <v>491</v>
      </c>
      <c r="S23" s="265">
        <f>('Fluid (original units) sorted'!S23)/('Fluid (original units) sorted'!S$420*1000)</f>
        <v>5.8255659121171774E-4</v>
      </c>
      <c r="T23" s="265">
        <f>('Fluid (original units) sorted'!T23)/('Fluid (original units) sorted'!T$420*1000)</f>
        <v>6.5246411773584511E-4</v>
      </c>
      <c r="U23" s="265">
        <f>('Fluid (original units) sorted'!U23)/('Fluid (original units) sorted'!U$420*1000)</f>
        <v>3.069187151359522E-5</v>
      </c>
      <c r="V23" s="265">
        <f>('Fluid (original units) sorted'!V23)/('Fluid (original units) sorted'!V$420*1000)</f>
        <v>1.2724550898203593E-3</v>
      </c>
      <c r="W23" s="265">
        <f>('Fluid (original units) sorted'!W23)/('Fluid (original units) sorted'!W$420*1000)</f>
        <v>5.7601316601522316E-4</v>
      </c>
      <c r="X23" s="265">
        <f>('Fluid (original units) sorted'!X23)/('Fluid (original units) sorted'!X$420*1000)</f>
        <v>4.6249190639163818E-6</v>
      </c>
      <c r="Y23" s="101">
        <f t="shared" si="0"/>
        <v>21.258531512059495</v>
      </c>
      <c r="Z23" s="251"/>
      <c r="AA23" s="251"/>
      <c r="AB23" s="265">
        <f>('Fluid (original units) sorted'!AB23)/('Fluid (original units) sorted'!AB$420*1000)</f>
        <v>4.0764575583817656E-3</v>
      </c>
      <c r="AC23" s="303"/>
      <c r="AD23" s="265">
        <f>('Fluid (original units) sorted'!AD23)/('Fluid (original units) sorted'!AD$420*1000)</f>
        <v>9.5770882736881976E-5</v>
      </c>
      <c r="AE23" s="265">
        <f>('Fluid (original units) sorted'!AE23)/('Fluid (original units) sorted'!AE$420*1000)</f>
        <v>7.897780159647984E-5</v>
      </c>
      <c r="AF23" s="265">
        <f>('Fluid (original units) sorted'!AF23)/('Fluid (original units) sorted'!AF$420*1000)</f>
        <v>0</v>
      </c>
      <c r="AG23" s="265">
        <f>('Fluid (original units) sorted'!AG23)/('Fluid (original units) sorted'!AG$420*1000)</f>
        <v>4.032258064516129E-5</v>
      </c>
      <c r="AH23" s="307"/>
      <c r="AI23" s="287"/>
      <c r="AJ23" s="24"/>
    </row>
    <row r="24" spans="1:36" s="26" customFormat="1">
      <c r="A24" s="11" t="s">
        <v>252</v>
      </c>
      <c r="B24" s="12" t="s">
        <v>180</v>
      </c>
      <c r="C24" s="12" t="s">
        <v>250</v>
      </c>
      <c r="D24" s="12" t="s">
        <v>251</v>
      </c>
      <c r="E24" s="30">
        <v>390</v>
      </c>
      <c r="F24" s="31"/>
      <c r="G24" s="11">
        <v>41.525167000000003</v>
      </c>
      <c r="H24" s="11">
        <v>-120.179795</v>
      </c>
      <c r="I24" s="11" t="s">
        <v>252</v>
      </c>
      <c r="J24" s="15">
        <v>1.7990897269657433E-3</v>
      </c>
      <c r="K24" s="16">
        <v>53.06</v>
      </c>
      <c r="L24" s="16">
        <v>11.7</v>
      </c>
      <c r="M24" s="17">
        <v>21349</v>
      </c>
      <c r="N24" s="265" t="str">
        <f>IF('Fluid (original units) sorted'!N24&lt;&gt;0,(10^-('Fluid (original units) sorted'!N24)),"")</f>
        <v/>
      </c>
      <c r="O24" s="265">
        <f>IF('Fluid (original units) sorted'!O24&lt;&gt;0,(10^-('Fluid (original units) sorted'!O24)),"")</f>
        <v>1.2589254117941638E-8</v>
      </c>
      <c r="P24" s="303"/>
      <c r="Q24" s="318"/>
      <c r="R24" s="265" t="s">
        <v>491</v>
      </c>
      <c r="S24" s="265">
        <f>('Fluid (original units) sorted'!S24)/('Fluid (original units) sorted'!S$420*1000)</f>
        <v>4.6604527296937416E-4</v>
      </c>
      <c r="T24" s="265">
        <f>('Fluid (original units) sorted'!T24)/('Fluid (original units) sorted'!T$420*1000)</f>
        <v>3.9147847064150706E-4</v>
      </c>
      <c r="U24" s="265">
        <f>('Fluid (original units) sorted'!U24)/('Fluid (original units) sorted'!U$420*1000)</f>
        <v>3.069187151359522E-5</v>
      </c>
      <c r="V24" s="265">
        <f>('Fluid (original units) sorted'!V24)/('Fluid (original units) sorted'!V$420*1000)</f>
        <v>3.7425149700598805E-4</v>
      </c>
      <c r="W24" s="265">
        <f>('Fluid (original units) sorted'!W24)/('Fluid (original units) sorted'!W$420*1000)</f>
        <v>3.2915038058012753E-4</v>
      </c>
      <c r="X24" s="265">
        <f>('Fluid (original units) sorted'!X24)/('Fluid (original units) sorted'!X$420*1000)</f>
        <v>9.2498381278327637E-6</v>
      </c>
      <c r="Y24" s="101">
        <f t="shared" si="0"/>
        <v>12.755118907235696</v>
      </c>
      <c r="Z24" s="251"/>
      <c r="AA24" s="251"/>
      <c r="AB24" s="265">
        <f>('Fluid (original units) sorted'!AB24)/('Fluid (original units) sorted'!AB$420*1000)</f>
        <v>1.7185066177491759E-3</v>
      </c>
      <c r="AC24" s="303"/>
      <c r="AD24" s="265">
        <f>('Fluid (original units) sorted'!AD24)/('Fluid (original units) sorted'!AD$420*1000)</f>
        <v>2.3942720684220494E-5</v>
      </c>
      <c r="AE24" s="265">
        <f>('Fluid (original units) sorted'!AE24)/('Fluid (original units) sorted'!AE$420*1000)</f>
        <v>2.8206357713028517E-5</v>
      </c>
      <c r="AF24" s="265">
        <f>('Fluid (original units) sorted'!AF24)/('Fluid (original units) sorted'!AF$420*1000)</f>
        <v>5.2636003141948311E-6</v>
      </c>
      <c r="AG24" s="265">
        <f>('Fluid (original units) sorted'!AG24)/('Fluid (original units) sorted'!AG$420*1000)</f>
        <v>2.2580645161290321E-5</v>
      </c>
      <c r="AH24" s="307"/>
      <c r="AI24" s="287"/>
      <c r="AJ24" s="24"/>
    </row>
    <row r="25" spans="1:36">
      <c r="A25" s="11" t="s">
        <v>235</v>
      </c>
      <c r="B25" s="12" t="s">
        <v>180</v>
      </c>
      <c r="C25" s="12" t="s">
        <v>80</v>
      </c>
      <c r="D25" s="12" t="s">
        <v>181</v>
      </c>
      <c r="E25" s="30"/>
      <c r="F25" s="31"/>
      <c r="G25" s="11">
        <v>41.529882999999998</v>
      </c>
      <c r="H25" s="11">
        <v>-120.13698100000001</v>
      </c>
      <c r="I25" s="11" t="s">
        <v>235</v>
      </c>
      <c r="J25" s="15">
        <v>1.2927042203471286E-2</v>
      </c>
      <c r="K25" s="16">
        <v>53.42</v>
      </c>
      <c r="L25" s="16">
        <v>11.9</v>
      </c>
      <c r="M25" s="17">
        <v>19918</v>
      </c>
      <c r="N25" s="265" t="str">
        <f>IF('Fluid (original units) sorted'!N25&lt;&gt;0,(10^-('Fluid (original units) sorted'!N25)),"")</f>
        <v/>
      </c>
      <c r="O25" s="265">
        <f>IF('Fluid (original units) sorted'!O25&lt;&gt;0,(10^-('Fluid (original units) sorted'!O25)),"")</f>
        <v>1.2589254117941623E-9</v>
      </c>
      <c r="P25" s="303"/>
      <c r="Q25" s="318"/>
      <c r="R25" s="265" t="s">
        <v>491</v>
      </c>
      <c r="S25" s="265">
        <f>('Fluid (original units) sorted'!S25)/('Fluid (original units) sorted'!S$420*1000)</f>
        <v>9.8202396804260988E-4</v>
      </c>
      <c r="T25" s="265">
        <f>('Fluid (original units) sorted'!T25)/('Fluid (original units) sorted'!T$420*1000)</f>
        <v>3.6103014514716762E-3</v>
      </c>
      <c r="U25" s="265">
        <f>('Fluid (original units) sorted'!U25)/('Fluid (original units) sorted'!U$420*1000)</f>
        <v>5.1153119189325364E-5</v>
      </c>
      <c r="V25" s="265">
        <f>('Fluid (original units) sorted'!V25)/('Fluid (original units) sorted'!V$420*1000)</f>
        <v>2.2455089820359281E-5</v>
      </c>
      <c r="W25" s="265">
        <f>('Fluid (original units) sorted'!W25)/('Fluid (original units) sorted'!W$420*1000)</f>
        <v>5.7601316601522315E-5</v>
      </c>
      <c r="X25" s="265">
        <f>('Fluid (original units) sorted'!X25)/('Fluid (original units) sorted'!X$420*1000)</f>
        <v>2.4049579132365185E-5</v>
      </c>
      <c r="Y25" s="101">
        <f t="shared" si="0"/>
        <v>70.57832462003752</v>
      </c>
      <c r="Z25" s="251"/>
      <c r="AA25" s="251"/>
      <c r="AB25" s="265">
        <f>('Fluid (original units) sorted'!AB25)/('Fluid (original units) sorted'!AB$420*1000)</f>
        <v>3.676804856579632E-3</v>
      </c>
      <c r="AC25" s="303"/>
      <c r="AD25" s="265">
        <f>('Fluid (original units) sorted'!AD25)/('Fluid (original units) sorted'!AD$420*1000)</f>
        <v>1.353284212586376E-5</v>
      </c>
      <c r="AE25" s="265">
        <f>('Fluid (original units) sorted'!AE25)/('Fluid (original units) sorted'!AE$420*1000)</f>
        <v>5.6412715426057039E-6</v>
      </c>
      <c r="AF25" s="265">
        <f>('Fluid (original units) sorted'!AF25)/('Fluid (original units) sorted'!AF$420*1000)</f>
        <v>0</v>
      </c>
      <c r="AG25" s="265">
        <f>('Fluid (original units) sorted'!AG25)/('Fluid (original units) sorted'!AG$420*1000)</f>
        <v>1.4516129032258065E-5</v>
      </c>
      <c r="AH25" s="307"/>
      <c r="AI25" s="287"/>
      <c r="AJ25" s="24"/>
    </row>
    <row r="26" spans="1:36">
      <c r="A26" s="11" t="s">
        <v>197</v>
      </c>
      <c r="B26" s="12" t="s">
        <v>180</v>
      </c>
      <c r="D26" s="12" t="s">
        <v>181</v>
      </c>
      <c r="E26" s="11">
        <v>160</v>
      </c>
      <c r="G26" s="11">
        <v>41.329925000000003</v>
      </c>
      <c r="H26" s="11">
        <v>-120.097774</v>
      </c>
      <c r="I26" s="11" t="s">
        <v>197</v>
      </c>
      <c r="J26" s="15">
        <v>-0.2448496034844202</v>
      </c>
      <c r="K26" s="16">
        <v>53.6</v>
      </c>
      <c r="L26" s="16">
        <v>12</v>
      </c>
      <c r="M26" s="17">
        <v>21349</v>
      </c>
      <c r="N26" s="265">
        <f>IF('Fluid (original units) sorted'!N26&lt;&gt;0,(10^-('Fluid (original units) sorted'!N26)),"")</f>
        <v>3.1622776601683779E-9</v>
      </c>
      <c r="O26" s="265" t="str">
        <f>IF('Fluid (original units) sorted'!O26&lt;&gt;0,(10^-('Fluid (original units) sorted'!O26)),"")</f>
        <v/>
      </c>
      <c r="P26" s="303"/>
      <c r="Q26" s="318"/>
      <c r="R26" s="265" t="s">
        <v>491</v>
      </c>
      <c r="S26" s="265">
        <f>('Fluid (original units) sorted'!S26)/('Fluid (original units) sorted'!S$420*1000)</f>
        <v>6.8242343541944077E-4</v>
      </c>
      <c r="T26" s="265">
        <f>('Fluid (original units) sorted'!T26)/('Fluid (original units) sorted'!T$420*1000)</f>
        <v>4.3497607849056339E-4</v>
      </c>
      <c r="U26" s="265">
        <f>('Fluid (original units) sorted'!U26)/('Fluid (original units) sorted'!U$420*1000)</f>
        <v>7.6729678783988046E-5</v>
      </c>
      <c r="V26" s="265">
        <f>('Fluid (original units) sorted'!V26)/('Fluid (original units) sorted'!V$420*1000)</f>
        <v>6.2375249500998004E-4</v>
      </c>
      <c r="W26" s="265">
        <f>('Fluid (original units) sorted'!W26)/('Fluid (original units) sorted'!W$420*1000)</f>
        <v>2.4274840567784409E-4</v>
      </c>
      <c r="X26" s="265">
        <f>('Fluid (original units) sorted'!X26)/('Fluid (original units) sorted'!X$420*1000)</f>
        <v>4.6249190639163818E-6</v>
      </c>
      <c r="Y26" s="101">
        <f t="shared" si="0"/>
        <v>5.6689417365491988</v>
      </c>
      <c r="Z26" s="251"/>
      <c r="AA26" s="251"/>
      <c r="AB26" s="265">
        <f>('Fluid (original units) sorted'!AB26)/('Fluid (original units) sorted'!AB$420*1000)</f>
        <v>3.4969611407686721E-3</v>
      </c>
      <c r="AC26" s="303"/>
      <c r="AD26" s="265">
        <f>('Fluid (original units) sorted'!AD26)/('Fluid (original units) sorted'!AD$420*1000)</f>
        <v>2.3942720684220494E-5</v>
      </c>
      <c r="AE26" s="265">
        <f>('Fluid (original units) sorted'!AE26)/('Fluid (original units) sorted'!AE$420*1000)</f>
        <v>1.1282543085211407E-4</v>
      </c>
      <c r="AF26" s="265">
        <f>('Fluid (original units) sorted'!AF26)/('Fluid (original units) sorted'!AF$420*1000)</f>
        <v>1.0527200628389662E-5</v>
      </c>
      <c r="AG26" s="265">
        <f>('Fluid (original units) sorted'!AG26)/('Fluid (original units) sorted'!AG$420*1000)</f>
        <v>3.2258064516129034E-5</v>
      </c>
      <c r="AH26" s="307"/>
      <c r="AI26" s="287"/>
      <c r="AJ26" s="24"/>
    </row>
    <row r="27" spans="1:36">
      <c r="A27" s="11" t="s">
        <v>260</v>
      </c>
      <c r="B27" s="12" t="s">
        <v>180</v>
      </c>
      <c r="C27" s="12" t="s">
        <v>244</v>
      </c>
      <c r="D27" s="12" t="s">
        <v>181</v>
      </c>
      <c r="E27" s="11">
        <v>410</v>
      </c>
      <c r="G27" s="11">
        <v>41.520761</v>
      </c>
      <c r="H27" s="11">
        <v>-120.13827999999999</v>
      </c>
      <c r="I27" s="11" t="s">
        <v>260</v>
      </c>
      <c r="J27" s="15">
        <v>-2.439018770985455E-3</v>
      </c>
      <c r="K27" s="16">
        <v>53.6</v>
      </c>
      <c r="L27" s="16">
        <v>12</v>
      </c>
      <c r="M27" s="17">
        <v>21437</v>
      </c>
      <c r="N27" s="265">
        <f>IF('Fluid (original units) sorted'!N27&lt;&gt;0,(10^-('Fluid (original units) sorted'!N27)),"")</f>
        <v>7.9432823472428087E-9</v>
      </c>
      <c r="O27" s="265" t="str">
        <f>IF('Fluid (original units) sorted'!O27&lt;&gt;0,(10^-('Fluid (original units) sorted'!O27)),"")</f>
        <v/>
      </c>
      <c r="P27" s="303"/>
      <c r="Q27" s="318"/>
      <c r="R27" s="265" t="s">
        <v>491</v>
      </c>
      <c r="S27" s="265">
        <f>('Fluid (original units) sorted'!S27)/('Fluid (original units) sorted'!S$420*1000)</f>
        <v>5.9920106524633822E-4</v>
      </c>
      <c r="T27" s="265">
        <f>('Fluid (original units) sorted'!T27)/('Fluid (original units) sorted'!T$420*1000)</f>
        <v>2.9143397258867749E-3</v>
      </c>
      <c r="U27" s="265">
        <f>('Fluid (original units) sorted'!U27)/('Fluid (original units) sorted'!U$420*1000)</f>
        <v>1.2788279797331341E-5</v>
      </c>
      <c r="V27" s="265">
        <f>('Fluid (original units) sorted'!V27)/('Fluid (original units) sorted'!V$420*1000)</f>
        <v>2.4950099800399199E-4</v>
      </c>
      <c r="W27" s="265">
        <f>('Fluid (original units) sorted'!W27)/('Fluid (original units) sorted'!W$420*1000)</f>
        <v>1.1108825344579306E-4</v>
      </c>
      <c r="X27" s="265">
        <f>('Fluid (original units) sorted'!X27)/('Fluid (original units) sorted'!X$420*1000)</f>
        <v>2.1274627694015356E-5</v>
      </c>
      <c r="Y27" s="101">
        <f t="shared" si="0"/>
        <v>227.8914578092778</v>
      </c>
      <c r="Z27" s="251"/>
      <c r="AA27" s="251"/>
      <c r="AB27" s="265">
        <f>('Fluid (original units) sorted'!AB27)/('Fluid (original units) sorted'!AB$420*1000)</f>
        <v>3.5369264109488853E-3</v>
      </c>
      <c r="AC27" s="303"/>
      <c r="AD27" s="265">
        <f>('Fluid (original units) sorted'!AD27)/('Fluid (original units) sorted'!AD$420*1000)</f>
        <v>2.0819757116713475E-6</v>
      </c>
      <c r="AE27" s="265">
        <f>('Fluid (original units) sorted'!AE27)/('Fluid (original units) sorted'!AE$420*1000)</f>
        <v>6.7695258511268444E-5</v>
      </c>
      <c r="AF27" s="265">
        <f>('Fluid (original units) sorted'!AF27)/('Fluid (original units) sorted'!AF$420*1000)</f>
        <v>3.1581601885168978E-5</v>
      </c>
      <c r="AG27" s="265">
        <f>('Fluid (original units) sorted'!AG27)/('Fluid (original units) sorted'!AG$420*1000)</f>
        <v>2.5806451612903229E-5</v>
      </c>
      <c r="AH27" s="307"/>
      <c r="AI27" s="287"/>
      <c r="AJ27" s="24"/>
    </row>
    <row r="28" spans="1:36">
      <c r="A28" s="11" t="s">
        <v>301</v>
      </c>
      <c r="B28" s="12" t="s">
        <v>180</v>
      </c>
      <c r="E28" s="11">
        <v>60</v>
      </c>
      <c r="G28" s="11">
        <v>41.543762999999998</v>
      </c>
      <c r="H28" s="11">
        <v>-120.13936099999999</v>
      </c>
      <c r="I28" s="11" t="s">
        <v>301</v>
      </c>
      <c r="J28" s="15">
        <v>2.265067331771199E-3</v>
      </c>
      <c r="K28" s="16">
        <v>53.6</v>
      </c>
      <c r="L28" s="16">
        <v>12</v>
      </c>
      <c r="M28" s="17">
        <v>21437</v>
      </c>
      <c r="N28" s="265">
        <f>IF('Fluid (original units) sorted'!N28&lt;&gt;0,(10^-('Fluid (original units) sorted'!N28)),"")</f>
        <v>1E-8</v>
      </c>
      <c r="O28" s="265" t="str">
        <f>IF('Fluid (original units) sorted'!O28&lt;&gt;0,(10^-('Fluid (original units) sorted'!O28)),"")</f>
        <v/>
      </c>
      <c r="P28" s="303"/>
      <c r="Q28" s="318"/>
      <c r="R28" s="265" t="s">
        <v>491</v>
      </c>
      <c r="S28" s="265">
        <f>('Fluid (original units) sorted'!S28)/('Fluid (original units) sorted'!S$420*1000)</f>
        <v>8.4886817576564576E-4</v>
      </c>
      <c r="T28" s="265">
        <f>('Fluid (original units) sorted'!T28)/('Fluid (original units) sorted'!T$420*1000)</f>
        <v>2.4358660395471551E-3</v>
      </c>
      <c r="U28" s="265">
        <f>('Fluid (original units) sorted'!U28)/('Fluid (original units) sorted'!U$420*1000)</f>
        <v>6.1383743027190439E-5</v>
      </c>
      <c r="V28" s="265">
        <f>('Fluid (original units) sorted'!V28)/('Fluid (original units) sorted'!V$420*1000)</f>
        <v>3.9920159680638724E-5</v>
      </c>
      <c r="W28" s="265">
        <f>('Fluid (original units) sorted'!W28)/('Fluid (original units) sorted'!W$420*1000)</f>
        <v>7.8173215387780282E-5</v>
      </c>
      <c r="X28" s="265">
        <f>('Fluid (original units) sorted'!X28)/('Fluid (original units) sorted'!X$420*1000)</f>
        <v>8.3248543150494863E-6</v>
      </c>
      <c r="Y28" s="101">
        <f t="shared" si="0"/>
        <v>39.682592155844389</v>
      </c>
      <c r="Z28" s="251"/>
      <c r="AA28" s="251"/>
      <c r="AB28" s="265">
        <f>('Fluid (original units) sorted'!AB28)/('Fluid (original units) sorted'!AB$420*1000)</f>
        <v>2.6776731020742976E-3</v>
      </c>
      <c r="AC28" s="303"/>
      <c r="AD28" s="265">
        <f>('Fluid (original units) sorted'!AD28)/('Fluid (original units) sorted'!AD$420*1000)</f>
        <v>1.0409878558356738E-5</v>
      </c>
      <c r="AE28" s="265">
        <f>('Fluid (original units) sorted'!AE28)/('Fluid (original units) sorted'!AE$420*1000)</f>
        <v>1.4103178856514259E-5</v>
      </c>
      <c r="AF28" s="265">
        <f>('Fluid (original units) sorted'!AF28)/('Fluid (original units) sorted'!AF$420*1000)</f>
        <v>5.2636003141948311E-6</v>
      </c>
      <c r="AG28" s="265">
        <f>('Fluid (original units) sorted'!AG28)/('Fluid (original units) sorted'!AG$420*1000)</f>
        <v>3.2258064516129036E-6</v>
      </c>
      <c r="AH28" s="307"/>
      <c r="AI28" s="287"/>
      <c r="AJ28" s="24"/>
    </row>
    <row r="29" spans="1:36">
      <c r="A29" s="11" t="s">
        <v>188</v>
      </c>
      <c r="B29" s="12" t="s">
        <v>180</v>
      </c>
      <c r="C29" s="12" t="s">
        <v>85</v>
      </c>
      <c r="D29" s="12" t="s">
        <v>186</v>
      </c>
      <c r="E29" s="11">
        <v>350</v>
      </c>
      <c r="G29" s="11">
        <v>41.354958000000003</v>
      </c>
      <c r="H29" s="11">
        <v>-120.123665</v>
      </c>
      <c r="I29" s="11" t="s">
        <v>188</v>
      </c>
      <c r="J29" s="15">
        <v>1.0339859358520024E-2</v>
      </c>
      <c r="K29" s="16">
        <v>53.96</v>
      </c>
      <c r="L29" s="16">
        <v>12.2</v>
      </c>
      <c r="M29" s="17">
        <v>21437</v>
      </c>
      <c r="N29" s="265" t="str">
        <f>IF('Fluid (original units) sorted'!N29&lt;&gt;0,(10^-('Fluid (original units) sorted'!N29)),"")</f>
        <v/>
      </c>
      <c r="O29" s="265">
        <f>IF('Fluid (original units) sorted'!O29&lt;&gt;0,(10^-('Fluid (original units) sorted'!O29)),"")</f>
        <v>1E-8</v>
      </c>
      <c r="P29" s="303"/>
      <c r="Q29" s="318"/>
      <c r="R29" s="265" t="s">
        <v>491</v>
      </c>
      <c r="S29" s="265">
        <f>('Fluid (original units) sorted'!S29)/('Fluid (original units) sorted'!S$420*1000)</f>
        <v>4.3275632490013318E-4</v>
      </c>
      <c r="T29" s="265">
        <f>('Fluid (original units) sorted'!T29)/('Fluid (original units) sorted'!T$420*1000)</f>
        <v>5.6546890203773245E-4</v>
      </c>
      <c r="U29" s="265">
        <f>('Fluid (original units) sorted'!U29)/('Fluid (original units) sorted'!U$420*1000)</f>
        <v>4.6037807270392826E-5</v>
      </c>
      <c r="V29" s="265">
        <f>('Fluid (original units) sorted'!V29)/('Fluid (original units) sorted'!V$420*1000)</f>
        <v>5.9880239520958083E-4</v>
      </c>
      <c r="W29" s="265">
        <f>('Fluid (original units) sorted'!W29)/('Fluid (original units) sorted'!W$420*1000)</f>
        <v>2.5097716519234726E-4</v>
      </c>
      <c r="X29" s="265">
        <f>('Fluid (original units) sorted'!X29)/('Fluid (original units) sorted'!X$420*1000)</f>
        <v>5.5499028766996575E-6</v>
      </c>
      <c r="Y29" s="101">
        <f t="shared" si="0"/>
        <v>12.282707095856598</v>
      </c>
      <c r="Z29" s="251"/>
      <c r="AA29" s="251"/>
      <c r="AB29" s="265">
        <f>('Fluid (original units) sorted'!AB29)/('Fluid (original units) sorted'!AB$420*1000)</f>
        <v>2.1781072248216299E-3</v>
      </c>
      <c r="AC29" s="303"/>
      <c r="AD29" s="265">
        <f>('Fluid (original units) sorted'!AD29)/('Fluid (original units) sorted'!AD$420*1000)</f>
        <v>2.9147659963398862E-5</v>
      </c>
      <c r="AE29" s="265">
        <f>('Fluid (original units) sorted'!AE29)/('Fluid (original units) sorted'!AE$420*1000)</f>
        <v>0</v>
      </c>
      <c r="AF29" s="265">
        <f>('Fluid (original units) sorted'!AF29)/('Fluid (original units) sorted'!AF$420*1000)</f>
        <v>0</v>
      </c>
      <c r="AG29" s="265">
        <f>('Fluid (original units) sorted'!AG29)/('Fluid (original units) sorted'!AG$420*1000)</f>
        <v>2.7419354838709678E-5</v>
      </c>
      <c r="AH29" s="307"/>
      <c r="AI29" s="287"/>
      <c r="AJ29" s="24"/>
    </row>
    <row r="30" spans="1:36">
      <c r="A30" s="11" t="s">
        <v>200</v>
      </c>
      <c r="B30" s="12" t="s">
        <v>180</v>
      </c>
      <c r="C30" s="12" t="s">
        <v>77</v>
      </c>
      <c r="D30" s="12" t="s">
        <v>189</v>
      </c>
      <c r="E30" s="11">
        <v>724</v>
      </c>
      <c r="G30" s="11">
        <v>41.324686</v>
      </c>
      <c r="H30" s="11">
        <v>-120.12304899999999</v>
      </c>
      <c r="I30" s="11" t="s">
        <v>200</v>
      </c>
      <c r="J30" s="15">
        <v>0.97369020782690341</v>
      </c>
      <c r="K30" s="16">
        <v>53.96</v>
      </c>
      <c r="L30" s="16">
        <v>12.2</v>
      </c>
      <c r="M30" s="17">
        <v>30551</v>
      </c>
      <c r="N30" s="265">
        <f>IF('Fluid (original units) sorted'!N30&lt;&gt;0,(10^-('Fluid (original units) sorted'!N30)),"")</f>
        <v>5.0118723362727164E-8</v>
      </c>
      <c r="O30" s="265">
        <f>IF('Fluid (original units) sorted'!O30&lt;&gt;0,(10^-('Fluid (original units) sorted'!O30)),"")</f>
        <v>1.2589254117941638E-8</v>
      </c>
      <c r="P30" s="303"/>
      <c r="Q30" s="318"/>
      <c r="R30" s="265" t="s">
        <v>491</v>
      </c>
      <c r="S30" s="303"/>
      <c r="T30" s="265">
        <f>('Fluid (original units) sorted'!T30)/('Fluid (original units) sorted'!T$420*1000)</f>
        <v>4.6977416476980845E-3</v>
      </c>
      <c r="U30" s="265"/>
      <c r="V30" s="265">
        <f>('Fluid (original units) sorted'!V30)/('Fluid (original units) sorted'!V$420*1000)</f>
        <v>6.7365269461077846E-4</v>
      </c>
      <c r="W30" s="265">
        <f>('Fluid (original units) sorted'!W30)/('Fluid (original units) sorted'!W$420*1000)</f>
        <v>2.8800658300761158E-4</v>
      </c>
      <c r="X30" s="303"/>
      <c r="Y30" s="101" t="e">
        <f t="shared" si="0"/>
        <v>#DIV/0!</v>
      </c>
      <c r="Z30" s="251"/>
      <c r="AA30" s="251"/>
      <c r="AB30" s="265">
        <f>('Fluid (original units) sorted'!AB30)/('Fluid (original units) sorted'!AB$420*1000)</f>
        <v>0</v>
      </c>
      <c r="AC30" s="303"/>
      <c r="AD30" s="265">
        <f>('Fluid (original units) sorted'!AD30)/('Fluid (original units) sorted'!AD$420*1000)</f>
        <v>3.1229635675070215E-5</v>
      </c>
      <c r="AE30" s="303"/>
      <c r="AF30" s="303"/>
      <c r="AG30" s="303"/>
      <c r="AH30" s="307"/>
      <c r="AI30" s="287"/>
      <c r="AJ30" s="24"/>
    </row>
    <row r="31" spans="1:36">
      <c r="A31" s="11" t="s">
        <v>240</v>
      </c>
      <c r="B31" s="12" t="s">
        <v>180</v>
      </c>
      <c r="C31" s="12" t="s">
        <v>77</v>
      </c>
      <c r="D31" s="12" t="s">
        <v>193</v>
      </c>
      <c r="E31" s="30">
        <v>280</v>
      </c>
      <c r="F31" s="31"/>
      <c r="G31" s="11">
        <v>41.541271999999999</v>
      </c>
      <c r="H31" s="11">
        <v>-120.171296</v>
      </c>
      <c r="I31" s="11" t="s">
        <v>240</v>
      </c>
      <c r="J31" s="15">
        <v>1.2739391064722926E-2</v>
      </c>
      <c r="K31" s="16">
        <v>53.96</v>
      </c>
      <c r="L31" s="16">
        <v>12.2</v>
      </c>
      <c r="M31" s="17">
        <v>21438</v>
      </c>
      <c r="N31" s="265" t="str">
        <f>IF('Fluid (original units) sorted'!N31&lt;&gt;0,(10^-('Fluid (original units) sorted'!N31)),"")</f>
        <v/>
      </c>
      <c r="O31" s="265">
        <f>IF('Fluid (original units) sorted'!O31&lt;&gt;0,(10^-('Fluid (original units) sorted'!O31)),"")</f>
        <v>5.0118723362727114E-9</v>
      </c>
      <c r="P31" s="303"/>
      <c r="Q31" s="318"/>
      <c r="R31" s="265" t="s">
        <v>491</v>
      </c>
      <c r="S31" s="265">
        <f>('Fluid (original units) sorted'!S31)/('Fluid (original units) sorted'!S$420*1000)</f>
        <v>5.3262316910785616E-4</v>
      </c>
      <c r="T31" s="265">
        <f>('Fluid (original units) sorted'!T31)/('Fluid (original units) sorted'!T$420*1000)</f>
        <v>7.8295694128301411E-4</v>
      </c>
      <c r="U31" s="265">
        <f>('Fluid (original units) sorted'!U31)/('Fluid (original units) sorted'!U$420*1000)</f>
        <v>2.0461247675730148E-5</v>
      </c>
      <c r="V31" s="265">
        <f>('Fluid (original units) sorted'!V31)/('Fluid (original units) sorted'!V$420*1000)</f>
        <v>1.1726546906187625E-3</v>
      </c>
      <c r="W31" s="265">
        <f>('Fluid (original units) sorted'!W31)/('Fluid (original units) sorted'!W$420*1000)</f>
        <v>5.7601316601522316E-4</v>
      </c>
      <c r="X31" s="265">
        <f>('Fluid (original units) sorted'!X31)/('Fluid (original units) sorted'!X$420*1000)</f>
        <v>7.3998705022662106E-6</v>
      </c>
      <c r="Y31" s="101">
        <f t="shared" si="0"/>
        <v>38.265356721707086</v>
      </c>
      <c r="Z31" s="251"/>
      <c r="AA31" s="251"/>
      <c r="AB31" s="265">
        <f>('Fluid (original units) sorted'!AB31)/('Fluid (original units) sorted'!AB$420*1000)</f>
        <v>3.8366659373004859E-3</v>
      </c>
      <c r="AC31" s="303"/>
      <c r="AD31" s="265">
        <f>('Fluid (original units) sorted'!AD31)/('Fluid (original units) sorted'!AD$420*1000)</f>
        <v>8.2238040611018232E-5</v>
      </c>
      <c r="AE31" s="265">
        <f>('Fluid (original units) sorted'!AE31)/('Fluid (original units) sorted'!AE$420*1000)</f>
        <v>2.8206357713028517E-5</v>
      </c>
      <c r="AF31" s="265">
        <f>('Fluid (original units) sorted'!AF31)/('Fluid (original units) sorted'!AF$420*1000)</f>
        <v>5.2636003141948311E-6</v>
      </c>
      <c r="AG31" s="265">
        <f>('Fluid (original units) sorted'!AG31)/('Fluid (original units) sorted'!AG$420*1000)</f>
        <v>1.5806451612903228E-4</v>
      </c>
      <c r="AH31" s="307"/>
      <c r="AI31" s="287"/>
      <c r="AJ31" s="24"/>
    </row>
    <row r="32" spans="1:36">
      <c r="A32" s="11" t="s">
        <v>259</v>
      </c>
      <c r="B32" s="12" t="s">
        <v>180</v>
      </c>
      <c r="C32" s="12" t="s">
        <v>80</v>
      </c>
      <c r="D32" s="12" t="s">
        <v>218</v>
      </c>
      <c r="E32" s="11">
        <v>90</v>
      </c>
      <c r="G32" s="11">
        <v>41.520761999999998</v>
      </c>
      <c r="H32" s="11">
        <v>-120.13828100000001</v>
      </c>
      <c r="I32" s="11" t="s">
        <v>259</v>
      </c>
      <c r="J32" s="15">
        <v>-2.439018770985455E-3</v>
      </c>
      <c r="K32" s="16">
        <v>53.96</v>
      </c>
      <c r="L32" s="16">
        <v>12.2</v>
      </c>
      <c r="M32" s="17">
        <v>21437</v>
      </c>
      <c r="N32" s="265" t="str">
        <f>IF('Fluid (original units) sorted'!N32&lt;&gt;0,(10^-('Fluid (original units) sorted'!N32)),"")</f>
        <v/>
      </c>
      <c r="O32" s="265">
        <f>IF('Fluid (original units) sorted'!O32&lt;&gt;0,(10^-('Fluid (original units) sorted'!O32)),"")</f>
        <v>7.9432823472428087E-9</v>
      </c>
      <c r="P32" s="303"/>
      <c r="Q32" s="318"/>
      <c r="R32" s="265" t="s">
        <v>491</v>
      </c>
      <c r="S32" s="265">
        <f>('Fluid (original units) sorted'!S32)/('Fluid (original units) sorted'!S$420*1000)</f>
        <v>5.9920106524633822E-4</v>
      </c>
      <c r="T32" s="265">
        <f>('Fluid (original units) sorted'!T32)/('Fluid (original units) sorted'!T$420*1000)</f>
        <v>2.9143397258867749E-3</v>
      </c>
      <c r="U32" s="265">
        <f>('Fluid (original units) sorted'!U32)/('Fluid (original units) sorted'!U$420*1000)</f>
        <v>1.2788279797331341E-5</v>
      </c>
      <c r="V32" s="265">
        <f>('Fluid (original units) sorted'!V32)/('Fluid (original units) sorted'!V$420*1000)</f>
        <v>2.4950099800399199E-4</v>
      </c>
      <c r="W32" s="265">
        <f>('Fluid (original units) sorted'!W32)/('Fluid (original units) sorted'!W$420*1000)</f>
        <v>1.1108825344579306E-4</v>
      </c>
      <c r="X32" s="265">
        <f>('Fluid (original units) sorted'!X32)/('Fluid (original units) sorted'!X$420*1000)</f>
        <v>2.1274627694015356E-5</v>
      </c>
      <c r="Y32" s="101">
        <f t="shared" si="0"/>
        <v>227.8914578092778</v>
      </c>
      <c r="Z32" s="251"/>
      <c r="AA32" s="251"/>
      <c r="AB32" s="265">
        <f>('Fluid (original units) sorted'!AB32)/('Fluid (original units) sorted'!AB$420*1000)</f>
        <v>3.5369264109488853E-3</v>
      </c>
      <c r="AC32" s="303"/>
      <c r="AD32" s="265">
        <f>('Fluid (original units) sorted'!AD32)/('Fluid (original units) sorted'!AD$420*1000)</f>
        <v>2.0819757116713475E-6</v>
      </c>
      <c r="AE32" s="265">
        <f>('Fluid (original units) sorted'!AE32)/('Fluid (original units) sorted'!AE$420*1000)</f>
        <v>6.7695258511268444E-5</v>
      </c>
      <c r="AF32" s="265">
        <f>('Fluid (original units) sorted'!AF32)/('Fluid (original units) sorted'!AF$420*1000)</f>
        <v>3.1581601885168978E-5</v>
      </c>
      <c r="AG32" s="265">
        <f>('Fluid (original units) sorted'!AG32)/('Fluid (original units) sorted'!AG$420*1000)</f>
        <v>2.5806451612903229E-5</v>
      </c>
      <c r="AH32" s="307"/>
      <c r="AI32" s="287"/>
      <c r="AJ32" s="24"/>
    </row>
    <row r="33" spans="1:36">
      <c r="A33" s="11" t="s">
        <v>283</v>
      </c>
      <c r="B33" s="12" t="s">
        <v>180</v>
      </c>
      <c r="C33" s="12" t="s">
        <v>80</v>
      </c>
      <c r="D33" s="12" t="s">
        <v>181</v>
      </c>
      <c r="E33" s="30">
        <v>60</v>
      </c>
      <c r="F33" s="31"/>
      <c r="G33" s="11">
        <v>41.460242000000001</v>
      </c>
      <c r="H33" s="11">
        <v>-120.13645</v>
      </c>
      <c r="I33" s="11" t="s">
        <v>283</v>
      </c>
      <c r="J33" s="15">
        <v>2.265067331771199E-3</v>
      </c>
      <c r="K33" s="16">
        <v>53.96</v>
      </c>
      <c r="L33" s="16">
        <v>12.2</v>
      </c>
      <c r="M33" s="17">
        <v>21437</v>
      </c>
      <c r="N33" s="265" t="str">
        <f>IF('Fluid (original units) sorted'!N33&lt;&gt;0,(10^-('Fluid (original units) sorted'!N33)),"")</f>
        <v/>
      </c>
      <c r="O33" s="265">
        <f>IF('Fluid (original units) sorted'!O33&lt;&gt;0,(10^-('Fluid (original units) sorted'!O33)),"")</f>
        <v>1E-8</v>
      </c>
      <c r="P33" s="303"/>
      <c r="Q33" s="318"/>
      <c r="R33" s="265" t="s">
        <v>491</v>
      </c>
      <c r="S33" s="265">
        <f>('Fluid (original units) sorted'!S33)/('Fluid (original units) sorted'!S$420*1000)</f>
        <v>8.4886817576564576E-4</v>
      </c>
      <c r="T33" s="265">
        <f>('Fluid (original units) sorted'!T33)/('Fluid (original units) sorted'!T$420*1000)</f>
        <v>2.4358660395471551E-3</v>
      </c>
      <c r="U33" s="265">
        <f>('Fluid (original units) sorted'!U33)/('Fluid (original units) sorted'!U$420*1000)</f>
        <v>6.1383743027190439E-5</v>
      </c>
      <c r="V33" s="265">
        <f>('Fluid (original units) sorted'!V33)/('Fluid (original units) sorted'!V$420*1000)</f>
        <v>3.9920159680638724E-5</v>
      </c>
      <c r="W33" s="265">
        <f>('Fluid (original units) sorted'!W33)/('Fluid (original units) sorted'!W$420*1000)</f>
        <v>7.8173215387780282E-5</v>
      </c>
      <c r="X33" s="265">
        <f>('Fluid (original units) sorted'!X33)/('Fluid (original units) sorted'!X$420*1000)</f>
        <v>8.3248543150494863E-6</v>
      </c>
      <c r="Y33" s="101">
        <f t="shared" si="0"/>
        <v>39.682592155844389</v>
      </c>
      <c r="Z33" s="251"/>
      <c r="AA33" s="251"/>
      <c r="AB33" s="265">
        <f>('Fluid (original units) sorted'!AB33)/('Fluid (original units) sorted'!AB$420*1000)</f>
        <v>2.6776731020742976E-3</v>
      </c>
      <c r="AC33" s="303"/>
      <c r="AD33" s="265">
        <f>('Fluid (original units) sorted'!AD33)/('Fluid (original units) sorted'!AD$420*1000)</f>
        <v>1.0409878558356738E-5</v>
      </c>
      <c r="AE33" s="265">
        <f>('Fluid (original units) sorted'!AE33)/('Fluid (original units) sorted'!AE$420*1000)</f>
        <v>1.4103178856514259E-5</v>
      </c>
      <c r="AF33" s="265">
        <f>('Fluid (original units) sorted'!AF33)/('Fluid (original units) sorted'!AF$420*1000)</f>
        <v>5.2636003141948311E-6</v>
      </c>
      <c r="AG33" s="265">
        <f>('Fluid (original units) sorted'!AG33)/('Fluid (original units) sorted'!AG$420*1000)</f>
        <v>3.2258064516129036E-6</v>
      </c>
      <c r="AH33" s="307"/>
      <c r="AI33" s="287"/>
      <c r="AJ33" s="24"/>
    </row>
    <row r="34" spans="1:36">
      <c r="A34" s="11" t="s">
        <v>184</v>
      </c>
      <c r="B34" s="12" t="s">
        <v>180</v>
      </c>
      <c r="C34" s="12" t="s">
        <v>80</v>
      </c>
      <c r="D34" s="12" t="s">
        <v>181</v>
      </c>
      <c r="E34" s="11">
        <v>160</v>
      </c>
      <c r="G34" s="11">
        <v>41.319712000000003</v>
      </c>
      <c r="H34" s="11">
        <v>-120.079814</v>
      </c>
      <c r="I34" s="11" t="s">
        <v>184</v>
      </c>
      <c r="J34" s="15">
        <v>9.5968481349929455E-3</v>
      </c>
      <c r="K34" s="16">
        <v>55.040000000000006</v>
      </c>
      <c r="L34" s="16">
        <v>12.8</v>
      </c>
      <c r="M34" s="17">
        <v>21439</v>
      </c>
      <c r="N34" s="265" t="str">
        <f>IF('Fluid (original units) sorted'!N34&lt;&gt;0,(10^-('Fluid (original units) sorted'!N34)),"")</f>
        <v/>
      </c>
      <c r="O34" s="265">
        <f>IF('Fluid (original units) sorted'!O34&lt;&gt;0,(10^-('Fluid (original units) sorted'!O34)),"")</f>
        <v>2.5118864315095751E-8</v>
      </c>
      <c r="P34" s="303"/>
      <c r="Q34" s="318"/>
      <c r="R34" s="265" t="s">
        <v>491</v>
      </c>
      <c r="S34" s="265">
        <f>('Fluid (original units) sorted'!S34)/('Fluid (original units) sorted'!S$420*1000)</f>
        <v>8.9880159786950734E-4</v>
      </c>
      <c r="T34" s="265">
        <f>('Fluid (original units) sorted'!T34)/('Fluid (original units) sorted'!T$420*1000)</f>
        <v>1.6964067061131973E-3</v>
      </c>
      <c r="U34" s="265">
        <f>('Fluid (original units) sorted'!U34)/('Fluid (original units) sorted'!U$420*1000)</f>
        <v>1.6368998140584118E-4</v>
      </c>
      <c r="V34" s="265">
        <f>('Fluid (original units) sorted'!V34)/('Fluid (original units) sorted'!V$420*1000)</f>
        <v>6.4870259481037925E-4</v>
      </c>
      <c r="W34" s="265">
        <f>('Fluid (original units) sorted'!W34)/('Fluid (original units) sorted'!W$420*1000)</f>
        <v>2.3040526640608926E-4</v>
      </c>
      <c r="X34" s="265">
        <f>('Fluid (original units) sorted'!X34)/('Fluid (original units) sorted'!X$420*1000)</f>
        <v>3.0524465821848116E-5</v>
      </c>
      <c r="Y34" s="101">
        <f t="shared" si="0"/>
        <v>10.363534112129003</v>
      </c>
      <c r="Z34" s="251"/>
      <c r="AA34" s="251"/>
      <c r="AB34" s="265">
        <f>('Fluid (original units) sorted'!AB34)/('Fluid (original units) sorted'!AB$420*1000)</f>
        <v>2.1581245897315231E-3</v>
      </c>
      <c r="AC34" s="303"/>
      <c r="AD34" s="265">
        <f>('Fluid (original units) sorted'!AD34)/('Fluid (original units) sorted'!AD$420*1000)</f>
        <v>3.7475562810084255E-4</v>
      </c>
      <c r="AE34" s="265">
        <f>('Fluid (original units) sorted'!AE34)/('Fluid (original units) sorted'!AE$420*1000)</f>
        <v>6.2053986968662732E-4</v>
      </c>
      <c r="AF34" s="265">
        <f>('Fluid (original units) sorted'!AF34)/('Fluid (original units) sorted'!AF$420*1000)</f>
        <v>5.2636003141948311E-6</v>
      </c>
      <c r="AG34" s="265">
        <f>('Fluid (original units) sorted'!AG34)/('Fluid (original units) sorted'!AG$420*1000)</f>
        <v>1.6129032258064517E-5</v>
      </c>
      <c r="AH34" s="307"/>
      <c r="AI34" s="287"/>
      <c r="AJ34" s="24"/>
    </row>
    <row r="35" spans="1:36" s="26" customFormat="1">
      <c r="A35" s="11" t="s">
        <v>194</v>
      </c>
      <c r="B35" s="12" t="s">
        <v>180</v>
      </c>
      <c r="C35" s="12" t="s">
        <v>77</v>
      </c>
      <c r="D35" s="12" t="s">
        <v>193</v>
      </c>
      <c r="E35" s="11">
        <v>160</v>
      </c>
      <c r="F35" s="13"/>
      <c r="G35" s="11">
        <v>41.332234999999997</v>
      </c>
      <c r="H35" s="11">
        <v>-120.099161</v>
      </c>
      <c r="I35" s="11" t="s">
        <v>194</v>
      </c>
      <c r="J35" s="15">
        <v>8.2110503011583614E-3</v>
      </c>
      <c r="K35" s="16">
        <v>55.040000000000006</v>
      </c>
      <c r="L35" s="16">
        <v>12.8</v>
      </c>
      <c r="M35" s="17">
        <v>20608</v>
      </c>
      <c r="N35" s="265" t="str">
        <f>IF('Fluid (original units) sorted'!N35&lt;&gt;0,(10^-('Fluid (original units) sorted'!N35)),"")</f>
        <v/>
      </c>
      <c r="O35" s="265">
        <f>IF('Fluid (original units) sorted'!O35&lt;&gt;0,(10^-('Fluid (original units) sorted'!O35)),"")</f>
        <v>5.0118723362727164E-8</v>
      </c>
      <c r="P35" s="303"/>
      <c r="Q35" s="318"/>
      <c r="R35" s="265" t="s">
        <v>491</v>
      </c>
      <c r="S35" s="265">
        <f>('Fluid (original units) sorted'!S35)/('Fluid (original units) sorted'!S$420*1000)</f>
        <v>6.8242343541944077E-4</v>
      </c>
      <c r="T35" s="265">
        <f>('Fluid (original units) sorted'!T35)/('Fluid (original units) sorted'!T$420*1000)</f>
        <v>4.7847368633961972E-4</v>
      </c>
      <c r="U35" s="265">
        <f>('Fluid (original units) sorted'!U35)/('Fluid (original units) sorted'!U$420*1000)</f>
        <v>9.4633270500251931E-5</v>
      </c>
      <c r="V35" s="265">
        <f>('Fluid (original units) sorted'!V35)/('Fluid (original units) sorted'!V$420*1000)</f>
        <v>6.2375249500998004E-4</v>
      </c>
      <c r="W35" s="265">
        <f>('Fluid (original units) sorted'!W35)/('Fluid (original units) sorted'!W$420*1000)</f>
        <v>2.6743468422135361E-4</v>
      </c>
      <c r="X35" s="265">
        <f>('Fluid (original units) sorted'!X35)/('Fluid (original units) sorted'!X$420*1000)</f>
        <v>0</v>
      </c>
      <c r="Y35" s="101">
        <f t="shared" si="0"/>
        <v>5.0560831704357714</v>
      </c>
      <c r="Z35" s="251"/>
      <c r="AA35" s="251"/>
      <c r="AB35" s="265">
        <f>('Fluid (original units) sorted'!AB35)/('Fluid (original units) sorted'!AB$420*1000)</f>
        <v>2.2380551300919499E-3</v>
      </c>
      <c r="AC35" s="303"/>
      <c r="AD35" s="265">
        <f>('Fluid (original units) sorted'!AD35)/('Fluid (original units) sorted'!AD$420*1000)</f>
        <v>2.706568425172752E-5</v>
      </c>
      <c r="AE35" s="265">
        <f>('Fluid (original units) sorted'!AE35)/('Fluid (original units) sorted'!AE$420*1000)</f>
        <v>1.6923814627817111E-5</v>
      </c>
      <c r="AF35" s="265">
        <f>('Fluid (original units) sorted'!AF35)/('Fluid (original units) sorted'!AF$420*1000)</f>
        <v>0</v>
      </c>
      <c r="AG35" s="265">
        <f>('Fluid (original units) sorted'!AG35)/('Fluid (original units) sorted'!AG$420*1000)</f>
        <v>8.0645161290322584E-6</v>
      </c>
      <c r="AH35" s="307"/>
      <c r="AI35" s="287"/>
      <c r="AJ35" s="24"/>
    </row>
    <row r="36" spans="1:36">
      <c r="A36" s="27" t="s">
        <v>239</v>
      </c>
      <c r="B36" s="12" t="s">
        <v>180</v>
      </c>
      <c r="C36" s="12" t="s">
        <v>77</v>
      </c>
      <c r="E36" s="27">
        <v>120</v>
      </c>
      <c r="F36" s="28"/>
      <c r="G36" s="11">
        <v>41.530273000000001</v>
      </c>
      <c r="H36" s="11">
        <v>-120.156796</v>
      </c>
      <c r="I36" s="27" t="s">
        <v>239</v>
      </c>
      <c r="J36" s="15">
        <v>3.8142227955382098E-4</v>
      </c>
      <c r="K36" s="16">
        <v>55.040000000000006</v>
      </c>
      <c r="L36" s="16">
        <v>12.8</v>
      </c>
      <c r="M36" s="17">
        <v>28726</v>
      </c>
      <c r="N36" s="265">
        <f>IF('Fluid (original units) sorted'!N36&lt;&gt;0,(10^-('Fluid (original units) sorted'!N36)),"")</f>
        <v>1E-8</v>
      </c>
      <c r="O36" s="265">
        <f>IF('Fluid (original units) sorted'!O36&lt;&gt;0,(10^-('Fluid (original units) sorted'!O36)),"")</f>
        <v>5.0118723362727114E-9</v>
      </c>
      <c r="P36" s="303"/>
      <c r="Q36" s="318"/>
      <c r="R36" s="265" t="s">
        <v>491</v>
      </c>
      <c r="S36" s="303"/>
      <c r="T36" s="265">
        <f>('Fluid (original units) sorted'!T36)/('Fluid (original units) sorted'!T$420*1000)</f>
        <v>1.0874401962264085E-3</v>
      </c>
      <c r="U36" s="265">
        <f>('Fluid (original units) sorted'!U36)/('Fluid (original units) sorted'!U$420*1000)</f>
        <v>2.5576559594662682E-5</v>
      </c>
      <c r="V36" s="265">
        <f>('Fluid (original units) sorted'!V36)/('Fluid (original units) sorted'!V$420*1000)</f>
        <v>7.4850299401197609E-4</v>
      </c>
      <c r="W36" s="265">
        <f>('Fluid (original units) sorted'!W36)/('Fluid (original units) sorted'!W$420*1000)</f>
        <v>2.0571898786257971E-4</v>
      </c>
      <c r="X36" s="265">
        <f>('Fluid (original units) sorted'!X36)/('Fluid (original units) sorted'!X$420*1000)</f>
        <v>9.2498381278327637E-6</v>
      </c>
      <c r="Y36" s="101">
        <f t="shared" si="0"/>
        <v>42.51706302411899</v>
      </c>
      <c r="Z36" s="251"/>
      <c r="AA36" s="251"/>
      <c r="AB36" s="265">
        <f>('Fluid (original units) sorted'!AB36)/('Fluid (original units) sorted'!AB$420*1000)</f>
        <v>2.4178988459029106E-3</v>
      </c>
      <c r="AC36" s="303"/>
      <c r="AD36" s="265">
        <f>('Fluid (original units) sorted'!AD36)/('Fluid (original units) sorted'!AD$420*1000)</f>
        <v>1.2491854270028086E-4</v>
      </c>
      <c r="AE36" s="265">
        <f>('Fluid (original units) sorted'!AE36)/('Fluid (original units) sorted'!AE$420*1000)</f>
        <v>1.5795560319295968E-4</v>
      </c>
      <c r="AF36" s="303"/>
      <c r="AG36" s="303"/>
      <c r="AH36" s="307"/>
      <c r="AI36" s="287"/>
      <c r="AJ36" s="24"/>
    </row>
    <row r="37" spans="1:36">
      <c r="A37" s="27" t="s">
        <v>257</v>
      </c>
      <c r="B37" s="12" t="s">
        <v>180</v>
      </c>
      <c r="C37" s="12" t="s">
        <v>77</v>
      </c>
      <c r="D37" s="12" t="s">
        <v>256</v>
      </c>
      <c r="E37" s="27">
        <v>211</v>
      </c>
      <c r="F37" s="28"/>
      <c r="G37" s="11">
        <v>41.521383</v>
      </c>
      <c r="H37" s="11">
        <v>-120.17766399999999</v>
      </c>
      <c r="I37" s="27" t="s">
        <v>257</v>
      </c>
      <c r="J37" s="15">
        <v>1.1554446595586618E-2</v>
      </c>
      <c r="K37" s="16">
        <v>55.040000000000006</v>
      </c>
      <c r="L37" s="16">
        <v>12.8</v>
      </c>
      <c r="M37" s="17">
        <v>29810</v>
      </c>
      <c r="N37" s="265">
        <f>IF('Fluid (original units) sorted'!N37&lt;&gt;0,(10^-('Fluid (original units) sorted'!N37)),"")</f>
        <v>6.3095734448019177E-8</v>
      </c>
      <c r="O37" s="265">
        <f>IF('Fluid (original units) sorted'!O37&lt;&gt;0,(10^-('Fluid (original units) sorted'!O37)),"")</f>
        <v>7.9432823472428087E-9</v>
      </c>
      <c r="P37" s="303"/>
      <c r="Q37" s="318"/>
      <c r="R37" s="265" t="s">
        <v>491</v>
      </c>
      <c r="S37" s="303"/>
      <c r="T37" s="265">
        <f>('Fluid (original units) sorted'!T37)/('Fluid (original units) sorted'!T$420*1000)</f>
        <v>5.2197129418867611E-4</v>
      </c>
      <c r="U37" s="265">
        <f>('Fluid (original units) sorted'!U37)/('Fluid (original units) sorted'!U$420*1000)</f>
        <v>2.3018903635196413E-5</v>
      </c>
      <c r="V37" s="265">
        <f>('Fluid (original units) sorted'!V37)/('Fluid (original units) sorted'!V$420*1000)</f>
        <v>9.7305389221556888E-4</v>
      </c>
      <c r="W37" s="265">
        <f>('Fluid (original units) sorted'!W37)/('Fluid (original units) sorted'!W$420*1000)</f>
        <v>5.3486936844270722E-4</v>
      </c>
      <c r="X37" s="265">
        <f>('Fluid (original units) sorted'!X37)/('Fluid (original units) sorted'!X$420*1000)</f>
        <v>0</v>
      </c>
      <c r="Y37" s="101">
        <f t="shared" si="0"/>
        <v>22.675766946196799</v>
      </c>
      <c r="Z37" s="251"/>
      <c r="AA37" s="251"/>
      <c r="AB37" s="265">
        <f>('Fluid (original units) sorted'!AB37)/('Fluid (original units) sorted'!AB$420*1000)</f>
        <v>3.2971347898676051E-3</v>
      </c>
      <c r="AC37" s="303"/>
      <c r="AD37" s="265">
        <f>('Fluid (original units) sorted'!AD37)/('Fluid (original units) sorted'!AD$420*1000)</f>
        <v>4.1639514233426951E-5</v>
      </c>
      <c r="AE37" s="265">
        <f>('Fluid (original units) sorted'!AE37)/('Fluid (original units) sorted'!AE$420*1000)</f>
        <v>2.8206357713028517E-5</v>
      </c>
      <c r="AF37" s="303"/>
      <c r="AG37" s="303"/>
      <c r="AH37" s="307"/>
      <c r="AI37" s="287"/>
      <c r="AJ37" s="24"/>
    </row>
    <row r="38" spans="1:36">
      <c r="A38" s="11" t="s">
        <v>271</v>
      </c>
      <c r="B38" s="12" t="s">
        <v>180</v>
      </c>
      <c r="C38" s="12" t="s">
        <v>230</v>
      </c>
      <c r="D38" s="12" t="s">
        <v>181</v>
      </c>
      <c r="E38" s="11">
        <v>160</v>
      </c>
      <c r="G38" s="11">
        <v>41.497418000000003</v>
      </c>
      <c r="H38" s="11">
        <v>-120.15714199999999</v>
      </c>
      <c r="I38" s="11" t="s">
        <v>271</v>
      </c>
      <c r="J38" s="15">
        <v>-9.8354437765960381E-2</v>
      </c>
      <c r="K38" s="16">
        <v>55.040000000000006</v>
      </c>
      <c r="L38" s="16">
        <v>12.8</v>
      </c>
      <c r="M38" s="17">
        <v>21350</v>
      </c>
      <c r="N38" s="265" t="str">
        <f>IF('Fluid (original units) sorted'!N38&lt;&gt;0,(10^-('Fluid (original units) sorted'!N38)),"")</f>
        <v/>
      </c>
      <c r="O38" s="265">
        <f>IF('Fluid (original units) sorted'!O38&lt;&gt;0,(10^-('Fluid (original units) sorted'!O38)),"")</f>
        <v>5.0118723362727114E-9</v>
      </c>
      <c r="P38" s="303"/>
      <c r="Q38" s="318"/>
      <c r="R38" s="265" t="s">
        <v>491</v>
      </c>
      <c r="S38" s="265">
        <f>('Fluid (original units) sorted'!S38)/('Fluid (original units) sorted'!S$420*1000)</f>
        <v>4.3275632490013318E-4</v>
      </c>
      <c r="T38" s="265">
        <f>('Fluid (original units) sorted'!T38)/('Fluid (original units) sorted'!T$420*1000)</f>
        <v>8.2645454913207045E-4</v>
      </c>
      <c r="U38" s="265">
        <f>('Fluid (original units) sorted'!U38)/('Fluid (original units) sorted'!U$420*1000)</f>
        <v>2.5576559594662682E-5</v>
      </c>
      <c r="V38" s="265">
        <f>('Fluid (original units) sorted'!V38)/('Fluid (original units) sorted'!V$420*1000)</f>
        <v>6.2375249500998004E-4</v>
      </c>
      <c r="W38" s="265">
        <f>('Fluid (original units) sorted'!W38)/('Fluid (original units) sorted'!W$420*1000)</f>
        <v>1.4400329150380579E-4</v>
      </c>
      <c r="X38" s="265">
        <f>('Fluid (original units) sorted'!X38)/('Fluid (original units) sorted'!X$420*1000)</f>
        <v>4.6249190639163818E-6</v>
      </c>
      <c r="Y38" s="101">
        <f t="shared" si="0"/>
        <v>32.312967898330434</v>
      </c>
      <c r="Z38" s="251"/>
      <c r="AA38" s="251"/>
      <c r="AB38" s="265">
        <f>('Fluid (original units) sorted'!AB38)/('Fluid (original units) sorted'!AB$420*1000)</f>
        <v>2.6776731020742976E-3</v>
      </c>
      <c r="AC38" s="303"/>
      <c r="AD38" s="265">
        <f>('Fluid (original units) sorted'!AD38)/('Fluid (original units) sorted'!AD$420*1000)</f>
        <v>4.7885441368440988E-5</v>
      </c>
      <c r="AE38" s="265">
        <f>('Fluid (original units) sorted'!AE38)/('Fluid (original units) sorted'!AE$420*1000)</f>
        <v>9.872225199559981E-5</v>
      </c>
      <c r="AF38" s="265">
        <f>('Fluid (original units) sorted'!AF38)/('Fluid (original units) sorted'!AF$420*1000)</f>
        <v>1.0527200628389662E-5</v>
      </c>
      <c r="AG38" s="265">
        <f>('Fluid (original units) sorted'!AG38)/('Fluid (original units) sorted'!AG$420*1000)</f>
        <v>2.5806451612903229E-5</v>
      </c>
      <c r="AH38" s="307"/>
      <c r="AI38" s="287"/>
      <c r="AJ38" s="24"/>
    </row>
    <row r="39" spans="1:36">
      <c r="A39" s="11" t="s">
        <v>277</v>
      </c>
      <c r="B39" s="12" t="s">
        <v>180</v>
      </c>
      <c r="C39" s="12" t="s">
        <v>85</v>
      </c>
      <c r="D39" s="12" t="s">
        <v>208</v>
      </c>
      <c r="E39" s="27">
        <v>70</v>
      </c>
      <c r="F39" s="28"/>
      <c r="I39" s="11" t="s">
        <v>277</v>
      </c>
      <c r="J39" s="15">
        <v>1.2721945607351515E-2</v>
      </c>
      <c r="K39" s="16">
        <v>55.040000000000006</v>
      </c>
      <c r="L39" s="16">
        <v>12.8</v>
      </c>
      <c r="M39" s="17">
        <v>21439</v>
      </c>
      <c r="N39" s="265" t="str">
        <f>IF('Fluid (original units) sorted'!N39&lt;&gt;0,(10^-('Fluid (original units) sorted'!N39)),"")</f>
        <v/>
      </c>
      <c r="O39" s="265">
        <f>IF('Fluid (original units) sorted'!O39&lt;&gt;0,(10^-('Fluid (original units) sorted'!O39)),"")</f>
        <v>3.1622776601683699E-8</v>
      </c>
      <c r="P39" s="303"/>
      <c r="Q39" s="318"/>
      <c r="R39" s="265" t="s">
        <v>491</v>
      </c>
      <c r="S39" s="265">
        <f>('Fluid (original units) sorted'!S39)/('Fluid (original units) sorted'!S$420*1000)</f>
        <v>3.3288948069241014E-4</v>
      </c>
      <c r="T39" s="265">
        <f>('Fluid (original units) sorted'!T39)/('Fluid (original units) sorted'!T$420*1000)</f>
        <v>5.6546890203773245E-4</v>
      </c>
      <c r="U39" s="265">
        <f>('Fluid (original units) sorted'!U39)/('Fluid (original units) sorted'!U$420*1000)</f>
        <v>2.0461247675730148E-5</v>
      </c>
      <c r="V39" s="265">
        <f>('Fluid (original units) sorted'!V39)/('Fluid (original units) sorted'!V$420*1000)</f>
        <v>7.734530938123753E-4</v>
      </c>
      <c r="W39" s="265">
        <f>('Fluid (original units) sorted'!W39)/('Fluid (original units) sorted'!W$420*1000)</f>
        <v>1.7280394980456697E-4</v>
      </c>
      <c r="X39" s="265">
        <f>('Fluid (original units) sorted'!X39)/('Fluid (original units) sorted'!X$420*1000)</f>
        <v>0</v>
      </c>
      <c r="Y39" s="101">
        <f t="shared" si="0"/>
        <v>27.636090965677344</v>
      </c>
      <c r="Z39" s="251"/>
      <c r="AA39" s="251"/>
      <c r="AB39" s="265">
        <f>('Fluid (original units) sorted'!AB39)/('Fluid (original units) sorted'!AB$420*1000)</f>
        <v>2.2580377651820567E-3</v>
      </c>
      <c r="AC39" s="303"/>
      <c r="AD39" s="265">
        <f>('Fluid (original units) sorted'!AD39)/('Fluid (original units) sorted'!AD$420*1000)</f>
        <v>3.435259924257723E-5</v>
      </c>
      <c r="AE39" s="265">
        <f>('Fluid (original units) sorted'!AE39)/('Fluid (original units) sorted'!AE$420*1000)</f>
        <v>5.6412715426057039E-6</v>
      </c>
      <c r="AF39" s="265">
        <f>('Fluid (original units) sorted'!AF39)/('Fluid (original units) sorted'!AF$420*1000)</f>
        <v>0</v>
      </c>
      <c r="AG39" s="265">
        <f>('Fluid (original units) sorted'!AG39)/('Fluid (original units) sorted'!AG$420*1000)</f>
        <v>8.3870967741935491E-5</v>
      </c>
      <c r="AH39" s="307"/>
      <c r="AI39" s="287"/>
      <c r="AJ39" s="24"/>
    </row>
    <row r="40" spans="1:36">
      <c r="A40" s="11" t="s">
        <v>196</v>
      </c>
      <c r="B40" s="12" t="s">
        <v>180</v>
      </c>
      <c r="C40" s="12" t="s">
        <v>77</v>
      </c>
      <c r="D40" s="12" t="s">
        <v>193</v>
      </c>
      <c r="E40" s="11">
        <v>160</v>
      </c>
      <c r="G40" s="11">
        <v>41.330061999999998</v>
      </c>
      <c r="H40" s="11">
        <v>-120.09813699999999</v>
      </c>
      <c r="I40" s="11" t="s">
        <v>196</v>
      </c>
      <c r="J40" s="15">
        <v>8.2110503011583614E-3</v>
      </c>
      <c r="K40" s="16">
        <v>55.400000000000006</v>
      </c>
      <c r="L40" s="16">
        <v>13</v>
      </c>
      <c r="M40" s="17">
        <v>20608</v>
      </c>
      <c r="N40" s="265">
        <f>IF('Fluid (original units) sorted'!N40&lt;&gt;0,(10^-('Fluid (original units) sorted'!N40)),"")</f>
        <v>5.0118723362727164E-8</v>
      </c>
      <c r="O40" s="265" t="str">
        <f>IF('Fluid (original units) sorted'!O40&lt;&gt;0,(10^-('Fluid (original units) sorted'!O40)),"")</f>
        <v/>
      </c>
      <c r="P40" s="303"/>
      <c r="Q40" s="318"/>
      <c r="R40" s="265" t="s">
        <v>491</v>
      </c>
      <c r="S40" s="265">
        <f>('Fluid (original units) sorted'!S40)/('Fluid (original units) sorted'!S$420*1000)</f>
        <v>6.8242343541944077E-4</v>
      </c>
      <c r="T40" s="265">
        <f>('Fluid (original units) sorted'!T40)/('Fluid (original units) sorted'!T$420*1000)</f>
        <v>4.7847368633961972E-4</v>
      </c>
      <c r="U40" s="265">
        <f>('Fluid (original units) sorted'!U40)/('Fluid (original units) sorted'!U$420*1000)</f>
        <v>9.4633270500251931E-5</v>
      </c>
      <c r="V40" s="265">
        <f>('Fluid (original units) sorted'!V40)/('Fluid (original units) sorted'!V$420*1000)</f>
        <v>6.2375249500998004E-4</v>
      </c>
      <c r="W40" s="265">
        <f>('Fluid (original units) sorted'!W40)/('Fluid (original units) sorted'!W$420*1000)</f>
        <v>2.6743468422135361E-4</v>
      </c>
      <c r="X40" s="265">
        <f>('Fluid (original units) sorted'!X40)/('Fluid (original units) sorted'!X$420*1000)</f>
        <v>0</v>
      </c>
      <c r="Y40" s="101">
        <f t="shared" si="0"/>
        <v>5.0560831704357714</v>
      </c>
      <c r="Z40" s="251"/>
      <c r="AA40" s="251"/>
      <c r="AB40" s="265">
        <f>('Fluid (original units) sorted'!AB40)/('Fluid (original units) sorted'!AB$420*1000)</f>
        <v>2.2380551300919499E-3</v>
      </c>
      <c r="AC40" s="303"/>
      <c r="AD40" s="265">
        <f>('Fluid (original units) sorted'!AD40)/('Fluid (original units) sorted'!AD$420*1000)</f>
        <v>2.706568425172752E-5</v>
      </c>
      <c r="AE40" s="265">
        <f>('Fluid (original units) sorted'!AE40)/('Fluid (original units) sorted'!AE$420*1000)</f>
        <v>1.6923814627817111E-5</v>
      </c>
      <c r="AF40" s="265">
        <f>('Fluid (original units) sorted'!AF40)/('Fluid (original units) sorted'!AF$420*1000)</f>
        <v>0</v>
      </c>
      <c r="AG40" s="265">
        <f>('Fluid (original units) sorted'!AG40)/('Fluid (original units) sorted'!AG$420*1000)</f>
        <v>8.0645161290322584E-6</v>
      </c>
      <c r="AH40" s="307"/>
      <c r="AI40" s="287"/>
      <c r="AJ40" s="24"/>
    </row>
    <row r="41" spans="1:36">
      <c r="A41" s="11" t="s">
        <v>222</v>
      </c>
      <c r="B41" s="12" t="s">
        <v>180</v>
      </c>
      <c r="G41" s="14">
        <v>41.394669999999998</v>
      </c>
      <c r="H41" s="11">
        <v>-120.102833</v>
      </c>
      <c r="I41" s="11" t="s">
        <v>222</v>
      </c>
      <c r="J41" s="15">
        <v>-2.5438420864398275E-2</v>
      </c>
      <c r="K41" s="16">
        <v>55.400000000000006</v>
      </c>
      <c r="L41" s="16">
        <v>13</v>
      </c>
      <c r="M41" s="17">
        <v>21350</v>
      </c>
      <c r="N41" s="265">
        <f>IF('Fluid (original units) sorted'!N41&lt;&gt;0,(10^-('Fluid (original units) sorted'!N41)),"")</f>
        <v>3.9810717055349665E-9</v>
      </c>
      <c r="O41" s="265" t="str">
        <f>IF('Fluid (original units) sorted'!O41&lt;&gt;0,(10^-('Fluid (original units) sorted'!O41)),"")</f>
        <v/>
      </c>
      <c r="P41" s="303"/>
      <c r="Q41" s="318"/>
      <c r="R41" s="265" t="s">
        <v>491</v>
      </c>
      <c r="S41" s="265">
        <f>('Fluid (original units) sorted'!S41)/('Fluid (original units) sorted'!S$420*1000)</f>
        <v>6.6577896138482028E-4</v>
      </c>
      <c r="T41" s="265">
        <f>('Fluid (original units) sorted'!T41)/('Fluid (original units) sorted'!T$420*1000)</f>
        <v>1.3049282354716902E-3</v>
      </c>
      <c r="U41" s="265">
        <f>('Fluid (original units) sorted'!U41)/('Fluid (original units) sorted'!U$420*1000)</f>
        <v>7.6729678783988046E-5</v>
      </c>
      <c r="V41" s="265">
        <f>('Fluid (original units) sorted'!V41)/('Fluid (original units) sorted'!V$420*1000)</f>
        <v>1.6716566866267464E-4</v>
      </c>
      <c r="W41" s="265">
        <f>('Fluid (original units) sorted'!W41)/('Fluid (original units) sorted'!W$420*1000)</f>
        <v>2.4686278543509564E-5</v>
      </c>
      <c r="X41" s="265">
        <f>('Fluid (original units) sorted'!X41)/('Fluid (original units) sorted'!X$420*1000)</f>
        <v>1.6649708630098973E-5</v>
      </c>
      <c r="Y41" s="101">
        <f t="shared" si="0"/>
        <v>17.006825209647598</v>
      </c>
      <c r="Z41" s="251"/>
      <c r="AA41" s="251"/>
      <c r="AB41" s="265">
        <f>('Fluid (original units) sorted'!AB41)/('Fluid (original units) sorted'!AB$420*1000)</f>
        <v>1.2988712808569354E-3</v>
      </c>
      <c r="AC41" s="303"/>
      <c r="AD41" s="265">
        <f>('Fluid (original units) sorted'!AD41)/('Fluid (original units) sorted'!AD$420*1000)</f>
        <v>1.8737781405042127E-4</v>
      </c>
      <c r="AE41" s="265">
        <f>('Fluid (original units) sorted'!AE41)/('Fluid (original units) sorted'!AE$420*1000)</f>
        <v>1.4103178856514259E-4</v>
      </c>
      <c r="AF41" s="265">
        <f>('Fluid (original units) sorted'!AF41)/('Fluid (original units) sorted'!AF$420*1000)</f>
        <v>3.1581601885168978E-5</v>
      </c>
      <c r="AG41" s="265">
        <f>('Fluid (original units) sorted'!AG41)/('Fluid (original units) sorted'!AG$420*1000)</f>
        <v>1.1290322580645161E-5</v>
      </c>
      <c r="AH41" s="307"/>
      <c r="AI41" s="287"/>
      <c r="AJ41" s="24"/>
    </row>
    <row r="42" spans="1:36">
      <c r="A42" s="11" t="s">
        <v>202</v>
      </c>
      <c r="B42" s="12" t="s">
        <v>180</v>
      </c>
      <c r="E42" s="11">
        <v>45</v>
      </c>
      <c r="G42" s="11">
        <v>41.298665</v>
      </c>
      <c r="H42" s="11">
        <v>-120.09922899999999</v>
      </c>
      <c r="I42" s="11" t="s">
        <v>202</v>
      </c>
      <c r="J42" s="15">
        <v>-1.9366537395382716E-2</v>
      </c>
      <c r="K42" s="16">
        <v>55.94</v>
      </c>
      <c r="L42" s="16">
        <v>13.3</v>
      </c>
      <c r="M42" s="17">
        <v>21349</v>
      </c>
      <c r="N42" s="265" t="str">
        <f>IF('Fluid (original units) sorted'!N42&lt;&gt;0,(10^-('Fluid (original units) sorted'!N42)),"")</f>
        <v/>
      </c>
      <c r="O42" s="265">
        <f>IF('Fluid (original units) sorted'!O42&lt;&gt;0,(10^-('Fluid (original units) sorted'!O42)),"")</f>
        <v>5.0118723362727114E-9</v>
      </c>
      <c r="P42" s="303"/>
      <c r="Q42" s="318"/>
      <c r="R42" s="265" t="s">
        <v>491</v>
      </c>
      <c r="S42" s="265">
        <f>('Fluid (original units) sorted'!S42)/('Fluid (original units) sorted'!S$420*1000)</f>
        <v>6.6577896138482028E-4</v>
      </c>
      <c r="T42" s="265">
        <f>('Fluid (original units) sorted'!T42)/('Fluid (original units) sorted'!T$420*1000)</f>
        <v>5.6546890203773245E-4</v>
      </c>
      <c r="U42" s="265">
        <f>('Fluid (original units) sorted'!U42)/('Fluid (original units) sorted'!U$420*1000)</f>
        <v>6.1383743027190439E-5</v>
      </c>
      <c r="V42" s="265">
        <f>('Fluid (original units) sorted'!V42)/('Fluid (original units) sorted'!V$420*1000)</f>
        <v>5.4890219560878241E-4</v>
      </c>
      <c r="W42" s="265">
        <f>('Fluid (original units) sorted'!W42)/('Fluid (original units) sorted'!W$420*1000)</f>
        <v>3.5383665912363708E-4</v>
      </c>
      <c r="X42" s="265">
        <f>('Fluid (original units) sorted'!X42)/('Fluid (original units) sorted'!X$420*1000)</f>
        <v>0</v>
      </c>
      <c r="Y42" s="101">
        <f t="shared" si="0"/>
        <v>9.2120303218924473</v>
      </c>
      <c r="Z42" s="251"/>
      <c r="AA42" s="251"/>
      <c r="AB42" s="265">
        <f>('Fluid (original units) sorted'!AB42)/('Fluid (original units) sorted'!AB$420*1000)</f>
        <v>2.3379683055424834E-3</v>
      </c>
      <c r="AC42" s="303"/>
      <c r="AD42" s="265">
        <f>('Fluid (original units) sorted'!AD42)/('Fluid (original units) sorted'!AD$420*1000)</f>
        <v>2.1860744972549148E-5</v>
      </c>
      <c r="AE42" s="265">
        <f>('Fluid (original units) sorted'!AE42)/('Fluid (original units) sorted'!AE$420*1000)</f>
        <v>9.872225199559981E-5</v>
      </c>
      <c r="AF42" s="265">
        <f>('Fluid (original units) sorted'!AF42)/('Fluid (original units) sorted'!AF$420*1000)</f>
        <v>1.5790800942584489E-5</v>
      </c>
      <c r="AG42" s="265">
        <f>('Fluid (original units) sorted'!AG42)/('Fluid (original units) sorted'!AG$420*1000)</f>
        <v>3.2258064516129034E-5</v>
      </c>
      <c r="AH42" s="307"/>
      <c r="AI42" s="287"/>
      <c r="AJ42" s="24"/>
    </row>
    <row r="43" spans="1:36">
      <c r="A43" s="11" t="s">
        <v>209</v>
      </c>
      <c r="B43" s="12" t="s">
        <v>180</v>
      </c>
      <c r="C43" s="12" t="s">
        <v>77</v>
      </c>
      <c r="D43" s="12" t="s">
        <v>208</v>
      </c>
      <c r="E43" s="11">
        <v>265</v>
      </c>
      <c r="G43" s="11">
        <v>41.439697000000002</v>
      </c>
      <c r="H43" s="11">
        <v>-120.11893600000001</v>
      </c>
      <c r="I43" s="11" t="s">
        <v>209</v>
      </c>
      <c r="J43" s="15">
        <v>0.10634143841840513</v>
      </c>
      <c r="K43" s="16">
        <v>55.94</v>
      </c>
      <c r="L43" s="16">
        <v>13.3</v>
      </c>
      <c r="M43" s="17">
        <v>30188</v>
      </c>
      <c r="N43" s="265">
        <f>IF('Fluid (original units) sorted'!N43&lt;&gt;0,(10^-('Fluid (original units) sorted'!N43)),"")</f>
        <v>1E-8</v>
      </c>
      <c r="O43" s="265">
        <f>IF('Fluid (original units) sorted'!O43&lt;&gt;0,(10^-('Fluid (original units) sorted'!O43)),"")</f>
        <v>1.2589254117941638E-8</v>
      </c>
      <c r="P43" s="303"/>
      <c r="Q43" s="318"/>
      <c r="R43" s="265" t="s">
        <v>491</v>
      </c>
      <c r="S43" s="303"/>
      <c r="T43" s="265">
        <f>('Fluid (original units) sorted'!T43)/('Fluid (original units) sorted'!T$420*1000)</f>
        <v>7.8295694128301411E-4</v>
      </c>
      <c r="U43" s="265">
        <f>('Fluid (original units) sorted'!U43)/('Fluid (original units) sorted'!U$420*1000)</f>
        <v>3.8364839391994023E-5</v>
      </c>
      <c r="V43" s="265">
        <f>('Fluid (original units) sorted'!V43)/('Fluid (original units) sorted'!V$420*1000)</f>
        <v>7.4850299401197609E-4</v>
      </c>
      <c r="W43" s="265">
        <f>('Fluid (original units) sorted'!W43)/('Fluid (original units) sorted'!W$420*1000)</f>
        <v>2.4686278543509563E-4</v>
      </c>
      <c r="X43" s="265">
        <f>('Fluid (original units) sorted'!X43)/('Fluid (original units) sorted'!X$420*1000)</f>
        <v>9.2498381278327637E-6</v>
      </c>
      <c r="Y43" s="101">
        <f t="shared" si="0"/>
        <v>20.408190251577114</v>
      </c>
      <c r="Z43" s="251"/>
      <c r="AA43" s="251"/>
      <c r="AB43" s="265">
        <f>('Fluid (original units) sorted'!AB43)/('Fluid (original units) sorted'!AB$420*1000)</f>
        <v>2.2380551300919499E-3</v>
      </c>
      <c r="AC43" s="303"/>
      <c r="AD43" s="303"/>
      <c r="AE43" s="265">
        <f>('Fluid (original units) sorted'!AE43)/('Fluid (original units) sorted'!AE$420*1000)</f>
        <v>2.8206357713028517E-5</v>
      </c>
      <c r="AF43" s="265">
        <f>('Fluid (original units) sorted'!AF43)/('Fluid (original units) sorted'!AF$420*1000)</f>
        <v>5.2636003141948311E-6</v>
      </c>
      <c r="AG43" s="265">
        <f>('Fluid (original units) sorted'!AG43)/('Fluid (original units) sorted'!AG$420*1000)</f>
        <v>0</v>
      </c>
      <c r="AH43" s="307"/>
      <c r="AI43" s="287"/>
      <c r="AJ43" s="24"/>
    </row>
    <row r="44" spans="1:36">
      <c r="A44" s="11" t="s">
        <v>223</v>
      </c>
      <c r="B44" s="12" t="s">
        <v>180</v>
      </c>
      <c r="C44" s="12" t="s">
        <v>85</v>
      </c>
      <c r="D44" s="12" t="s">
        <v>218</v>
      </c>
      <c r="E44" s="11">
        <v>130</v>
      </c>
      <c r="G44" s="11">
        <v>41.394857000000002</v>
      </c>
      <c r="H44" s="11">
        <v>-120.09997799999999</v>
      </c>
      <c r="I44" s="11" t="s">
        <v>223</v>
      </c>
      <c r="J44" s="15">
        <v>-2.5438420864398275E-2</v>
      </c>
      <c r="K44" s="16">
        <v>55.94</v>
      </c>
      <c r="L44" s="16">
        <v>13.3</v>
      </c>
      <c r="M44" s="17">
        <v>21350</v>
      </c>
      <c r="N44" s="265" t="str">
        <f>IF('Fluid (original units) sorted'!N44&lt;&gt;0,(10^-('Fluid (original units) sorted'!N44)),"")</f>
        <v/>
      </c>
      <c r="O44" s="265">
        <f>IF('Fluid (original units) sorted'!O44&lt;&gt;0,(10^-('Fluid (original units) sorted'!O44)),"")</f>
        <v>3.9810717055349665E-9</v>
      </c>
      <c r="P44" s="303"/>
      <c r="Q44" s="318"/>
      <c r="R44" s="265" t="s">
        <v>491</v>
      </c>
      <c r="S44" s="265">
        <f>('Fluid (original units) sorted'!S44)/('Fluid (original units) sorted'!S$420*1000)</f>
        <v>6.6577896138482028E-4</v>
      </c>
      <c r="T44" s="265">
        <f>('Fluid (original units) sorted'!T44)/('Fluid (original units) sorted'!T$420*1000)</f>
        <v>1.3049282354716902E-3</v>
      </c>
      <c r="U44" s="265">
        <f>('Fluid (original units) sorted'!U44)/('Fluid (original units) sorted'!U$420*1000)</f>
        <v>7.6729678783988046E-5</v>
      </c>
      <c r="V44" s="265">
        <f>('Fluid (original units) sorted'!V44)/('Fluid (original units) sorted'!V$420*1000)</f>
        <v>1.6716566866267464E-4</v>
      </c>
      <c r="W44" s="265">
        <f>('Fluid (original units) sorted'!W44)/('Fluid (original units) sorted'!W$420*1000)</f>
        <v>2.4686278543509564E-5</v>
      </c>
      <c r="X44" s="265">
        <f>('Fluid (original units) sorted'!X44)/('Fluid (original units) sorted'!X$420*1000)</f>
        <v>1.6649708630098973E-5</v>
      </c>
      <c r="Y44" s="101">
        <f t="shared" si="0"/>
        <v>17.006825209647598</v>
      </c>
      <c r="Z44" s="251"/>
      <c r="AA44" s="251"/>
      <c r="AB44" s="265">
        <f>('Fluid (original units) sorted'!AB44)/('Fluid (original units) sorted'!AB$420*1000)</f>
        <v>1.2988712808569354E-3</v>
      </c>
      <c r="AC44" s="303"/>
      <c r="AD44" s="265">
        <f>('Fluid (original units) sorted'!AD44)/('Fluid (original units) sorted'!AD$420*1000)</f>
        <v>1.8737781405042127E-4</v>
      </c>
      <c r="AE44" s="265">
        <f>('Fluid (original units) sorted'!AE44)/('Fluid (original units) sorted'!AE$420*1000)</f>
        <v>1.4103178856514259E-4</v>
      </c>
      <c r="AF44" s="265">
        <f>('Fluid (original units) sorted'!AF44)/('Fluid (original units) sorted'!AF$420*1000)</f>
        <v>3.1581601885168978E-5</v>
      </c>
      <c r="AG44" s="265">
        <f>('Fluid (original units) sorted'!AG44)/('Fluid (original units) sorted'!AG$420*1000)</f>
        <v>1.1290322580645161E-5</v>
      </c>
      <c r="AH44" s="307"/>
      <c r="AI44" s="287"/>
      <c r="AJ44" s="24"/>
    </row>
    <row r="45" spans="1:36">
      <c r="A45" s="11" t="s">
        <v>228</v>
      </c>
      <c r="B45" s="12" t="s">
        <v>180</v>
      </c>
      <c r="C45" s="12" t="s">
        <v>77</v>
      </c>
      <c r="D45" s="12" t="s">
        <v>189</v>
      </c>
      <c r="E45" s="11">
        <v>156</v>
      </c>
      <c r="G45" s="14">
        <v>41.381659999999997</v>
      </c>
      <c r="H45" s="11">
        <v>-120.12389899999999</v>
      </c>
      <c r="I45" s="11" t="s">
        <v>228</v>
      </c>
      <c r="J45" s="15">
        <v>1.3862135693170135E-3</v>
      </c>
      <c r="K45" s="16">
        <v>55.94</v>
      </c>
      <c r="L45" s="16">
        <v>13.3</v>
      </c>
      <c r="M45" s="17">
        <v>22837</v>
      </c>
      <c r="N45" s="265">
        <f>IF('Fluid (original units) sorted'!N45&lt;&gt;0,(10^-('Fluid (original units) sorted'!N45)),"")</f>
        <v>3.981071705534957E-8</v>
      </c>
      <c r="O45" s="265">
        <f>IF('Fluid (original units) sorted'!O45&lt;&gt;0,(10^-('Fluid (original units) sorted'!O45)),"")</f>
        <v>5.0118723362727114E-9</v>
      </c>
      <c r="P45" s="303"/>
      <c r="Q45" s="318"/>
      <c r="R45" s="265" t="s">
        <v>491</v>
      </c>
      <c r="S45" s="265">
        <f>('Fluid (original units) sorted'!S45)/('Fluid (original units) sorted'!S$420*1000)</f>
        <v>5.6591211717709725E-4</v>
      </c>
      <c r="T45" s="265">
        <f>('Fluid (original units) sorted'!T45)/('Fluid (original units) sorted'!T$420*1000)</f>
        <v>4.7847368633961972E-4</v>
      </c>
      <c r="U45" s="265">
        <f>('Fluid (original units) sorted'!U45)/('Fluid (original units) sorted'!U$420*1000)</f>
        <v>5.6268431108257902E-5</v>
      </c>
      <c r="V45" s="265">
        <f>('Fluid (original units) sorted'!V45)/('Fluid (original units) sorted'!V$420*1000)</f>
        <v>7.2355289421157688E-4</v>
      </c>
      <c r="W45" s="265">
        <f>('Fluid (original units) sorted'!W45)/('Fluid (original units) sorted'!W$420*1000)</f>
        <v>4.1143797572515943E-4</v>
      </c>
      <c r="X45" s="265">
        <f>('Fluid (original units) sorted'!X45)/('Fluid (original units) sorted'!X$420*1000)</f>
        <v>4.6249190639163818E-6</v>
      </c>
      <c r="Y45" s="101">
        <f t="shared" si="0"/>
        <v>8.5034126048237972</v>
      </c>
      <c r="Z45" s="251"/>
      <c r="AA45" s="251"/>
      <c r="AB45" s="265">
        <f>('Fluid (original units) sorted'!AB45)/('Fluid (original units) sorted'!AB$420*1000)</f>
        <v>2.6576904669841908E-3</v>
      </c>
      <c r="AC45" s="303"/>
      <c r="AD45" s="265">
        <f>('Fluid (original units) sorted'!AD45)/('Fluid (original units) sorted'!AD$420*1000)</f>
        <v>2.9147659963398862E-5</v>
      </c>
      <c r="AE45" s="265">
        <f>('Fluid (original units) sorted'!AE45)/('Fluid (original units) sorted'!AE$420*1000)</f>
        <v>3.3847629255634222E-5</v>
      </c>
      <c r="AF45" s="265">
        <f>('Fluid (original units) sorted'!AF45)/('Fluid (original units) sorted'!AF$420*1000)</f>
        <v>5.2636003141948311E-6</v>
      </c>
      <c r="AG45" s="265">
        <f>('Fluid (original units) sorted'!AG45)/('Fluid (original units) sorted'!AG$420*1000)</f>
        <v>4.1935483870967746E-5</v>
      </c>
      <c r="AH45" s="307"/>
      <c r="AI45" s="287"/>
      <c r="AJ45" s="24"/>
    </row>
    <row r="46" spans="1:36">
      <c r="A46" s="27" t="s">
        <v>228</v>
      </c>
      <c r="B46" s="12" t="s">
        <v>180</v>
      </c>
      <c r="C46" s="12" t="s">
        <v>77</v>
      </c>
      <c r="D46" s="12" t="s">
        <v>189</v>
      </c>
      <c r="E46" s="27">
        <v>156</v>
      </c>
      <c r="F46" s="28"/>
      <c r="G46" s="14">
        <v>41.381659999999997</v>
      </c>
      <c r="H46" s="11">
        <v>-120.12389899999999</v>
      </c>
      <c r="I46" s="27" t="s">
        <v>228</v>
      </c>
      <c r="J46" s="15">
        <v>4.4940540539037524E-2</v>
      </c>
      <c r="K46" s="16">
        <v>55.94</v>
      </c>
      <c r="L46" s="16">
        <v>13.3</v>
      </c>
      <c r="M46" s="17">
        <v>29811</v>
      </c>
      <c r="N46" s="265">
        <f>IF('Fluid (original units) sorted'!N46&lt;&gt;0,(10^-('Fluid (original units) sorted'!N46)),"")</f>
        <v>3.981071705534957E-8</v>
      </c>
      <c r="O46" s="265">
        <f>IF('Fluid (original units) sorted'!O46&lt;&gt;0,(10^-('Fluid (original units) sorted'!O46)),"")</f>
        <v>1.2589254117941638E-8</v>
      </c>
      <c r="P46" s="303"/>
      <c r="Q46" s="318"/>
      <c r="R46" s="265" t="s">
        <v>491</v>
      </c>
      <c r="S46" s="303"/>
      <c r="T46" s="265">
        <f>('Fluid (original units) sorted'!T46)/('Fluid (original units) sorted'!T$420*1000)</f>
        <v>2.6098564709433806E-4</v>
      </c>
      <c r="U46" s="265">
        <f>('Fluid (original units) sorted'!U46)/('Fluid (original units) sorted'!U$420*1000)</f>
        <v>2.3018903635196413E-5</v>
      </c>
      <c r="V46" s="265">
        <f>('Fluid (original units) sorted'!V46)/('Fluid (original units) sorted'!V$420*1000)</f>
        <v>3.4930139720558884E-4</v>
      </c>
      <c r="W46" s="265">
        <f>('Fluid (original units) sorted'!W46)/('Fluid (original units) sorted'!W$420*1000)</f>
        <v>1.6457519029006376E-4</v>
      </c>
      <c r="X46" s="265">
        <f>('Fluid (original units) sorted'!X46)/('Fluid (original units) sorted'!X$420*1000)</f>
        <v>0</v>
      </c>
      <c r="Y46" s="101">
        <f t="shared" si="0"/>
        <v>11.337883473098399</v>
      </c>
      <c r="Z46" s="251"/>
      <c r="AA46" s="251"/>
      <c r="AB46" s="265">
        <f>('Fluid (original units) sorted'!AB46)/('Fluid (original units) sorted'!AB$420*1000)</f>
        <v>1.1989581054064017E-3</v>
      </c>
      <c r="AC46" s="303"/>
      <c r="AD46" s="265">
        <f>('Fluid (original units) sorted'!AD46)/('Fluid (original units) sorted'!AD$420*1000)</f>
        <v>0</v>
      </c>
      <c r="AE46" s="265">
        <f>('Fluid (original units) sorted'!AE46)/('Fluid (original units) sorted'!AE$420*1000)</f>
        <v>0</v>
      </c>
      <c r="AF46" s="303"/>
      <c r="AG46" s="303"/>
      <c r="AH46" s="307"/>
      <c r="AI46" s="287"/>
      <c r="AJ46" s="24"/>
    </row>
    <row r="47" spans="1:36">
      <c r="A47" s="11" t="s">
        <v>264</v>
      </c>
      <c r="B47" s="12" t="s">
        <v>180</v>
      </c>
      <c r="C47" s="12" t="s">
        <v>77</v>
      </c>
      <c r="D47" s="12" t="s">
        <v>263</v>
      </c>
      <c r="E47" s="11">
        <v>320</v>
      </c>
      <c r="G47" s="14">
        <v>41.512099999999997</v>
      </c>
      <c r="H47" s="11">
        <v>-120.17105599999999</v>
      </c>
      <c r="I47" s="11" t="s">
        <v>264</v>
      </c>
      <c r="J47" s="15">
        <v>5.5883489075306693E-2</v>
      </c>
      <c r="K47" s="16">
        <v>55.94</v>
      </c>
      <c r="L47" s="16">
        <v>13.3</v>
      </c>
      <c r="M47" s="17">
        <v>30189</v>
      </c>
      <c r="N47" s="265">
        <f>IF('Fluid (original units) sorted'!N47&lt;&gt;0,(10^-('Fluid (original units) sorted'!N47)),"")</f>
        <v>1.9952623149688773E-8</v>
      </c>
      <c r="O47" s="265">
        <f>IF('Fluid (original units) sorted'!O47&lt;&gt;0,(10^-('Fluid (original units) sorted'!O47)),"")</f>
        <v>1.9952623149688773E-8</v>
      </c>
      <c r="P47" s="303"/>
      <c r="Q47" s="318"/>
      <c r="R47" s="265" t="s">
        <v>491</v>
      </c>
      <c r="S47" s="303"/>
      <c r="T47" s="265">
        <f>('Fluid (original units) sorted'!T47)/('Fluid (original units) sorted'!T$420*1000)</f>
        <v>6.0896650988678878E-4</v>
      </c>
      <c r="U47" s="265">
        <f>('Fluid (original units) sorted'!U47)/('Fluid (original units) sorted'!U$420*1000)</f>
        <v>3.3249527473061485E-5</v>
      </c>
      <c r="V47" s="265">
        <f>('Fluid (original units) sorted'!V47)/('Fluid (original units) sorted'!V$420*1000)</f>
        <v>5.7385229540918162E-4</v>
      </c>
      <c r="W47" s="265">
        <f>('Fluid (original units) sorted'!W47)/('Fluid (original units) sorted'!W$420*1000)</f>
        <v>1.6457519029006376E-4</v>
      </c>
      <c r="X47" s="303"/>
      <c r="Y47" s="101">
        <f t="shared" si="0"/>
        <v>18.315042533466642</v>
      </c>
      <c r="Z47" s="251"/>
      <c r="AA47" s="251"/>
      <c r="AB47" s="265">
        <f>('Fluid (original units) sorted'!AB47)/('Fluid (original units) sorted'!AB$420*1000)</f>
        <v>1.838402428289816E-3</v>
      </c>
      <c r="AC47" s="303"/>
      <c r="AD47" s="303"/>
      <c r="AE47" s="265">
        <f>('Fluid (original units) sorted'!AE47)/('Fluid (original units) sorted'!AE$420*1000)</f>
        <v>5.6412715426057034E-5</v>
      </c>
      <c r="AF47" s="303"/>
      <c r="AG47" s="303"/>
      <c r="AH47" s="307"/>
      <c r="AI47" s="287"/>
      <c r="AJ47" s="24"/>
    </row>
    <row r="48" spans="1:36">
      <c r="A48" s="11" t="s">
        <v>269</v>
      </c>
      <c r="B48" s="12" t="s">
        <v>180</v>
      </c>
      <c r="C48" s="12" t="s">
        <v>77</v>
      </c>
      <c r="D48" s="12" t="s">
        <v>189</v>
      </c>
      <c r="E48" s="11">
        <v>320</v>
      </c>
      <c r="G48" s="11">
        <v>41.502358999999998</v>
      </c>
      <c r="H48" s="11">
        <v>-120.17575600000001</v>
      </c>
      <c r="I48" s="11" t="s">
        <v>269</v>
      </c>
      <c r="J48" s="15">
        <v>-0.11789047915876978</v>
      </c>
      <c r="K48" s="16">
        <v>55.94</v>
      </c>
      <c r="L48" s="16">
        <v>13.3</v>
      </c>
      <c r="M48" s="17">
        <v>30188</v>
      </c>
      <c r="N48" s="265">
        <f>IF('Fluid (original units) sorted'!N48&lt;&gt;0,(10^-('Fluid (original units) sorted'!N48)),"")</f>
        <v>1.9952623149688773E-8</v>
      </c>
      <c r="O48" s="265">
        <f>IF('Fluid (original units) sorted'!O48&lt;&gt;0,(10^-('Fluid (original units) sorted'!O48)),"")</f>
        <v>1E-8</v>
      </c>
      <c r="P48" s="303"/>
      <c r="Q48" s="318"/>
      <c r="R48" s="265" t="s">
        <v>491</v>
      </c>
      <c r="S48" s="303"/>
      <c r="T48" s="265">
        <f>('Fluid (original units) sorted'!T48)/('Fluid (original units) sorted'!T$420*1000)</f>
        <v>6.5246411773584511E-4</v>
      </c>
      <c r="U48" s="265">
        <f>('Fluid (original units) sorted'!U48)/('Fluid (original units) sorted'!U$420*1000)</f>
        <v>1.0742155029758327E-4</v>
      </c>
      <c r="V48" s="265">
        <f>('Fluid (original units) sorted'!V48)/('Fluid (original units) sorted'!V$420*1000)</f>
        <v>3.2435129740518963E-4</v>
      </c>
      <c r="W48" s="265">
        <f>('Fluid (original units) sorted'!W48)/('Fluid (original units) sorted'!W$420*1000)</f>
        <v>2.4686278543509563E-4</v>
      </c>
      <c r="X48" s="303"/>
      <c r="Y48" s="101">
        <f t="shared" si="0"/>
        <v>6.0738661463027128</v>
      </c>
      <c r="Z48" s="251"/>
      <c r="AA48" s="251"/>
      <c r="AB48" s="265">
        <f>('Fluid (original units) sorted'!AB48)/('Fluid (original units) sorted'!AB$420*1000)</f>
        <v>2.2980030353622698E-3</v>
      </c>
      <c r="AC48" s="303"/>
      <c r="AD48" s="303"/>
      <c r="AE48" s="265">
        <f>('Fluid (original units) sorted'!AE48)/('Fluid (original units) sorted'!AE$420*1000)</f>
        <v>1.1282543085211407E-4</v>
      </c>
      <c r="AF48" s="303"/>
      <c r="AG48" s="303"/>
      <c r="AH48" s="307"/>
      <c r="AI48" s="287"/>
      <c r="AJ48" s="24"/>
    </row>
    <row r="49" spans="1:36">
      <c r="A49" s="27" t="s">
        <v>271</v>
      </c>
      <c r="B49" s="12" t="s">
        <v>180</v>
      </c>
      <c r="C49" s="12" t="s">
        <v>230</v>
      </c>
      <c r="D49" s="12" t="s">
        <v>181</v>
      </c>
      <c r="E49" s="27">
        <v>160</v>
      </c>
      <c r="F49" s="28"/>
      <c r="G49" s="11">
        <v>41.497418000000003</v>
      </c>
      <c r="H49" s="11">
        <v>-120.15714199999999</v>
      </c>
      <c r="I49" s="27" t="s">
        <v>271</v>
      </c>
      <c r="J49" s="15">
        <v>9.4397865800971998E-3</v>
      </c>
      <c r="K49" s="16">
        <v>55.94</v>
      </c>
      <c r="L49" s="16">
        <v>13.3</v>
      </c>
      <c r="M49" s="17">
        <v>23230</v>
      </c>
      <c r="N49" s="265" t="str">
        <f>IF('Fluid (original units) sorted'!N49&lt;&gt;0,(10^-('Fluid (original units) sorted'!N49)),"")</f>
        <v/>
      </c>
      <c r="O49" s="265">
        <f>IF('Fluid (original units) sorted'!O49&lt;&gt;0,(10^-('Fluid (original units) sorted'!O49)),"")</f>
        <v>6.3095734448019329E-9</v>
      </c>
      <c r="P49" s="303"/>
      <c r="Q49" s="318"/>
      <c r="R49" s="265" t="s">
        <v>491</v>
      </c>
      <c r="S49" s="265">
        <f>('Fluid (original units) sorted'!S49)/('Fluid (original units) sorted'!S$420*1000)</f>
        <v>3.4953395472703063E-4</v>
      </c>
      <c r="T49" s="265">
        <f>('Fluid (original units) sorted'!T49)/('Fluid (original units) sorted'!T$420*1000)</f>
        <v>1.0004449805282958E-3</v>
      </c>
      <c r="U49" s="265">
        <f>('Fluid (original units) sorted'!U49)/('Fluid (original units) sorted'!U$420*1000)</f>
        <v>2.0461247675730148E-5</v>
      </c>
      <c r="V49" s="265">
        <f>('Fluid (original units) sorted'!V49)/('Fluid (original units) sorted'!V$420*1000)</f>
        <v>6.2375249500998004E-4</v>
      </c>
      <c r="W49" s="265">
        <f>('Fluid (original units) sorted'!W49)/('Fluid (original units) sorted'!W$420*1000)</f>
        <v>9.8745114174038256E-5</v>
      </c>
      <c r="X49" s="265">
        <f>('Fluid (original units) sorted'!X49)/('Fluid (original units) sorted'!X$420*1000)</f>
        <v>9.2498381278327637E-6</v>
      </c>
      <c r="Y49" s="101">
        <f t="shared" si="0"/>
        <v>48.894622477736831</v>
      </c>
      <c r="Z49" s="251"/>
      <c r="AA49" s="251"/>
      <c r="AB49" s="265">
        <f>('Fluid (original units) sorted'!AB49)/('Fluid (original units) sorted'!AB$420*1000)</f>
        <v>2.317985670452377E-3</v>
      </c>
      <c r="AC49" s="303"/>
      <c r="AD49" s="265">
        <f>('Fluid (original units) sorted'!AD49)/('Fluid (original units) sorted'!AD$420*1000)</f>
        <v>3.5393587098412906E-5</v>
      </c>
      <c r="AE49" s="265">
        <f>('Fluid (original units) sorted'!AE49)/('Fluid (original units) sorted'!AE$420*1000)</f>
        <v>0</v>
      </c>
      <c r="AF49" s="265">
        <f>('Fluid (original units) sorted'!AF49)/('Fluid (original units) sorted'!AF$420*1000)</f>
        <v>5.2636003141948311E-6</v>
      </c>
      <c r="AG49" s="265">
        <f>('Fluid (original units) sorted'!AG49)/('Fluid (original units) sorted'!AG$420*1000)</f>
        <v>2.5806451612903229E-5</v>
      </c>
      <c r="AH49" s="307"/>
      <c r="AI49" s="287"/>
      <c r="AJ49" s="24"/>
    </row>
    <row r="50" spans="1:36">
      <c r="A50" s="11" t="s">
        <v>192</v>
      </c>
      <c r="B50" s="12" t="s">
        <v>180</v>
      </c>
      <c r="C50" s="12" t="s">
        <v>77</v>
      </c>
      <c r="D50" s="12" t="s">
        <v>191</v>
      </c>
      <c r="E50" s="11">
        <v>290</v>
      </c>
      <c r="G50" s="11">
        <v>41.332909000000001</v>
      </c>
      <c r="H50" s="11">
        <v>-120.105011</v>
      </c>
      <c r="I50" s="11" t="s">
        <v>192</v>
      </c>
      <c r="J50" s="15">
        <v>8.4396610260633416E-4</v>
      </c>
      <c r="K50" s="16">
        <v>57.019999999999996</v>
      </c>
      <c r="L50" s="16">
        <v>13.9</v>
      </c>
      <c r="M50" s="17">
        <v>30188</v>
      </c>
      <c r="N50" s="265">
        <f>IF('Fluid (original units) sorted'!N50&lt;&gt;0,(10^-('Fluid (original units) sorted'!N50)),"")</f>
        <v>1.5848931924611133E-8</v>
      </c>
      <c r="O50" s="265">
        <f>IF('Fluid (original units) sorted'!O50&lt;&gt;0,(10^-('Fluid (original units) sorted'!O50)),"")</f>
        <v>1.2589254117941638E-8</v>
      </c>
      <c r="P50" s="303"/>
      <c r="Q50" s="318"/>
      <c r="R50" s="265" t="s">
        <v>491</v>
      </c>
      <c r="S50" s="303"/>
      <c r="T50" s="265">
        <f>('Fluid (original units) sorted'!T50)/('Fluid (original units) sorted'!T$420*1000)</f>
        <v>6.9596172558490145E-4</v>
      </c>
      <c r="U50" s="265">
        <f>('Fluid (original units) sorted'!U50)/('Fluid (original units) sorted'!U$420*1000)</f>
        <v>1.0486389433811698E-4</v>
      </c>
      <c r="V50" s="265">
        <f>('Fluid (original units) sorted'!V50)/('Fluid (original units) sorted'!V$420*1000)</f>
        <v>5.4890219560878241E-4</v>
      </c>
      <c r="W50" s="265">
        <f>('Fluid (original units) sorted'!W50)/('Fluid (original units) sorted'!W$420*1000)</f>
        <v>2.0571898786257971E-4</v>
      </c>
      <c r="X50" s="303"/>
      <c r="Y50" s="101">
        <f t="shared" si="0"/>
        <v>6.6368098379112581</v>
      </c>
      <c r="Z50" s="251"/>
      <c r="AA50" s="251"/>
      <c r="AB50" s="265">
        <f>('Fluid (original units) sorted'!AB50)/('Fluid (original units) sorted'!AB$420*1000)</f>
        <v>2.2780204002721635E-3</v>
      </c>
      <c r="AC50" s="303"/>
      <c r="AD50" s="303"/>
      <c r="AE50" s="265">
        <f>('Fluid (original units) sorted'!AE50)/('Fluid (original units) sorted'!AE$420*1000)</f>
        <v>2.8206357713028517E-5</v>
      </c>
      <c r="AF50" s="303"/>
      <c r="AG50" s="303"/>
      <c r="AH50" s="307"/>
      <c r="AI50" s="287"/>
      <c r="AJ50" s="24"/>
    </row>
    <row r="51" spans="1:36">
      <c r="A51" s="27" t="s">
        <v>223</v>
      </c>
      <c r="B51" s="12" t="s">
        <v>180</v>
      </c>
      <c r="C51" s="12" t="s">
        <v>85</v>
      </c>
      <c r="D51" s="12" t="s">
        <v>218</v>
      </c>
      <c r="E51" s="27">
        <v>130</v>
      </c>
      <c r="F51" s="28"/>
      <c r="G51" s="11">
        <v>41.394857000000002</v>
      </c>
      <c r="H51" s="11">
        <v>-120.09997799999999</v>
      </c>
      <c r="I51" s="27" t="s">
        <v>223</v>
      </c>
      <c r="J51" s="15">
        <v>0.12946879535393416</v>
      </c>
      <c r="K51" s="16">
        <v>57.019999999999996</v>
      </c>
      <c r="L51" s="16">
        <v>13.9</v>
      </c>
      <c r="M51" s="17">
        <v>30182</v>
      </c>
      <c r="N51" s="265">
        <f>IF('Fluid (original units) sorted'!N51&lt;&gt;0,(10^-('Fluid (original units) sorted'!N51)),"")</f>
        <v>7.9432823472428087E-9</v>
      </c>
      <c r="O51" s="265">
        <f>IF('Fluid (original units) sorted'!O51&lt;&gt;0,(10^-('Fluid (original units) sorted'!O51)),"")</f>
        <v>3.1622776601683779E-9</v>
      </c>
      <c r="P51" s="303"/>
      <c r="Q51" s="318"/>
      <c r="R51" s="265" t="s">
        <v>491</v>
      </c>
      <c r="S51" s="303"/>
      <c r="T51" s="265">
        <f>('Fluid (original units) sorted'!T51)/('Fluid (original units) sorted'!T$420*1000)</f>
        <v>1.4354210590188593E-3</v>
      </c>
      <c r="U51" s="265">
        <f>('Fluid (original units) sorted'!U51)/('Fluid (original units) sorted'!U$420*1000)</f>
        <v>5.3710775148791636E-5</v>
      </c>
      <c r="V51" s="265">
        <f>('Fluid (original units) sorted'!V51)/('Fluid (original units) sorted'!V$420*1000)</f>
        <v>1.24750499001996E-4</v>
      </c>
      <c r="W51" s="265">
        <f>('Fluid (original units) sorted'!W51)/('Fluid (original units) sorted'!W$420*1000)</f>
        <v>4.1143797572515941E-5</v>
      </c>
      <c r="X51" s="303"/>
      <c r="Y51" s="101">
        <f t="shared" si="0"/>
        <v>26.725011043731936</v>
      </c>
      <c r="Z51" s="251"/>
      <c r="AA51" s="251"/>
      <c r="AB51" s="265">
        <f>('Fluid (original units) sorted'!AB51)/('Fluid (original units) sorted'!AB$420*1000)</f>
        <v>1.318853915947042E-3</v>
      </c>
      <c r="AC51" s="303"/>
      <c r="AD51" s="303"/>
      <c r="AE51" s="265">
        <f>('Fluid (original units) sorted'!AE51)/('Fluid (original units) sorted'!AE$420*1000)</f>
        <v>8.4619073139085551E-5</v>
      </c>
      <c r="AF51" s="303"/>
      <c r="AG51" s="303"/>
      <c r="AH51" s="307"/>
      <c r="AI51" s="287"/>
      <c r="AJ51" s="24"/>
    </row>
    <row r="52" spans="1:36">
      <c r="A52" s="11" t="s">
        <v>238</v>
      </c>
      <c r="B52" s="12" t="s">
        <v>180</v>
      </c>
      <c r="C52" s="12" t="s">
        <v>77</v>
      </c>
      <c r="D52" s="12" t="s">
        <v>193</v>
      </c>
      <c r="E52" s="30">
        <v>280</v>
      </c>
      <c r="F52" s="31"/>
      <c r="G52" s="11">
        <v>41.532099000000002</v>
      </c>
      <c r="H52" s="11">
        <v>-120.154591</v>
      </c>
      <c r="I52" s="11" t="s">
        <v>238</v>
      </c>
      <c r="J52" s="15" t="e">
        <v>#DIV/0!</v>
      </c>
      <c r="K52" s="16">
        <v>57.019999999999996</v>
      </c>
      <c r="L52" s="16">
        <v>13.9</v>
      </c>
      <c r="M52" s="17">
        <v>30189</v>
      </c>
      <c r="N52" s="265">
        <f>IF('Fluid (original units) sorted'!N52&lt;&gt;0,(10^-('Fluid (original units) sorted'!N52)),"")</f>
        <v>1.5848931924611133E-8</v>
      </c>
      <c r="O52" s="265" t="str">
        <f>IF('Fluid (original units) sorted'!O52&lt;&gt;0,(10^-('Fluid (original units) sorted'!O52)),"")</f>
        <v/>
      </c>
      <c r="P52" s="303"/>
      <c r="Q52" s="318"/>
      <c r="R52" s="265" t="s">
        <v>491</v>
      </c>
      <c r="S52" s="303"/>
      <c r="T52" s="303"/>
      <c r="U52" s="303"/>
      <c r="V52" s="303"/>
      <c r="W52" s="303"/>
      <c r="X52" s="303"/>
      <c r="Y52" s="101" t="e">
        <f t="shared" si="0"/>
        <v>#DIV/0!</v>
      </c>
      <c r="Z52" s="251"/>
      <c r="AA52" s="251"/>
      <c r="AB52" s="265">
        <f>('Fluid (original units) sorted'!AB52)/('Fluid (original units) sorted'!AB$420*1000)</f>
        <v>0</v>
      </c>
      <c r="AC52" s="303"/>
      <c r="AD52" s="303"/>
      <c r="AE52" s="303"/>
      <c r="AF52" s="303"/>
      <c r="AG52" s="303"/>
      <c r="AH52" s="307"/>
      <c r="AI52" s="287"/>
      <c r="AJ52" s="24"/>
    </row>
    <row r="53" spans="1:36">
      <c r="A53" s="11" t="s">
        <v>241</v>
      </c>
      <c r="B53" s="12" t="s">
        <v>180</v>
      </c>
      <c r="C53" s="12" t="s">
        <v>77</v>
      </c>
      <c r="E53" s="30">
        <v>440</v>
      </c>
      <c r="F53" s="31"/>
      <c r="G53" s="11">
        <v>41.537289000000001</v>
      </c>
      <c r="H53" s="11">
        <v>-120.172552</v>
      </c>
      <c r="I53" s="11" t="s">
        <v>241</v>
      </c>
      <c r="J53" s="15">
        <v>1.2480743004462381E-2</v>
      </c>
      <c r="K53" s="16">
        <v>57.019999999999996</v>
      </c>
      <c r="L53" s="16">
        <v>13.9</v>
      </c>
      <c r="M53" s="17">
        <v>26877</v>
      </c>
      <c r="N53" s="265">
        <f>IF('Fluid (original units) sorted'!N53&lt;&gt;0,(10^-('Fluid (original units) sorted'!N53)),"")</f>
        <v>1.9952623149688773E-8</v>
      </c>
      <c r="O53" s="265">
        <f>IF('Fluid (original units) sorted'!O53&lt;&gt;0,(10^-('Fluid (original units) sorted'!O53)),"")</f>
        <v>5.0118723362727114E-9</v>
      </c>
      <c r="P53" s="303"/>
      <c r="Q53" s="318"/>
      <c r="R53" s="265" t="s">
        <v>491</v>
      </c>
      <c r="S53" s="303"/>
      <c r="T53" s="265">
        <f>('Fluid (original units) sorted'!T53)/('Fluid (original units) sorted'!T$420*1000)</f>
        <v>7.8295694128301411E-4</v>
      </c>
      <c r="U53" s="265">
        <f>('Fluid (original units) sorted'!U53)/('Fluid (original units) sorted'!U$420*1000)</f>
        <v>3.3249527473061485E-5</v>
      </c>
      <c r="V53" s="265">
        <f>('Fluid (original units) sorted'!V53)/('Fluid (original units) sorted'!V$420*1000)</f>
        <v>8.4830339321357283E-4</v>
      </c>
      <c r="W53" s="265">
        <f>('Fluid (original units) sorted'!W53)/('Fluid (original units) sorted'!W$420*1000)</f>
        <v>4.1143797572515943E-4</v>
      </c>
      <c r="X53" s="265">
        <f>('Fluid (original units) sorted'!X53)/('Fluid (original units) sorted'!X$420*1000)</f>
        <v>0</v>
      </c>
      <c r="Y53" s="101">
        <f t="shared" si="0"/>
        <v>23.547911828742826</v>
      </c>
      <c r="Z53" s="251"/>
      <c r="AA53" s="251"/>
      <c r="AB53" s="265">
        <f>('Fluid (original units) sorted'!AB53)/('Fluid (original units) sorted'!AB$420*1000)</f>
        <v>2.9574299933357914E-3</v>
      </c>
      <c r="AC53" s="303"/>
      <c r="AD53" s="265">
        <f>('Fluid (original units) sorted'!AD53)/('Fluid (original units) sorted'!AD$420*1000)</f>
        <v>8.536100417852524E-5</v>
      </c>
      <c r="AE53" s="265">
        <f>('Fluid (original units) sorted'!AE53)/('Fluid (original units) sorted'!AE$420*1000)</f>
        <v>2.5385721941725665E-5</v>
      </c>
      <c r="AF53" s="303"/>
      <c r="AG53" s="303"/>
      <c r="AH53" s="307"/>
      <c r="AI53" s="287"/>
      <c r="AJ53" s="24"/>
    </row>
    <row r="54" spans="1:36">
      <c r="A54" s="11" t="s">
        <v>243</v>
      </c>
      <c r="B54" s="12" t="s">
        <v>180</v>
      </c>
      <c r="C54" s="12" t="s">
        <v>77</v>
      </c>
      <c r="D54" s="12" t="s">
        <v>193</v>
      </c>
      <c r="E54" s="30">
        <v>390</v>
      </c>
      <c r="F54" s="31"/>
      <c r="G54" s="11">
        <v>41.532747000000001</v>
      </c>
      <c r="H54" s="14">
        <v>-120.16989</v>
      </c>
      <c r="I54" s="11" t="s">
        <v>243</v>
      </c>
      <c r="J54" s="15">
        <v>2.1156129534582917E-3</v>
      </c>
      <c r="K54" s="16">
        <v>57.019999999999996</v>
      </c>
      <c r="L54" s="16">
        <v>13.9</v>
      </c>
      <c r="M54" s="17">
        <v>30482</v>
      </c>
      <c r="N54" s="265">
        <f>IF('Fluid (original units) sorted'!N54&lt;&gt;0,(10^-('Fluid (original units) sorted'!N54)),"")</f>
        <v>1.2589254117941638E-8</v>
      </c>
      <c r="O54" s="265">
        <f>IF('Fluid (original units) sorted'!O54&lt;&gt;0,(10^-('Fluid (original units) sorted'!O54)),"")</f>
        <v>6.3095734448019329E-9</v>
      </c>
      <c r="P54" s="303"/>
      <c r="Q54" s="318"/>
      <c r="R54" s="265" t="s">
        <v>491</v>
      </c>
      <c r="S54" s="303"/>
      <c r="T54" s="265">
        <f>('Fluid (original units) sorted'!T54)/('Fluid (original units) sorted'!T$420*1000)</f>
        <v>7.3945933343395778E-4</v>
      </c>
      <c r="U54" s="265">
        <f>('Fluid (original units) sorted'!U54)/('Fluid (original units) sorted'!U$420*1000)</f>
        <v>2.3018903635196413E-5</v>
      </c>
      <c r="V54" s="265">
        <f>('Fluid (original units) sorted'!V54)/('Fluid (original units) sorted'!V$420*1000)</f>
        <v>6.4870259481037925E-4</v>
      </c>
      <c r="W54" s="265">
        <f>('Fluid (original units) sorted'!W54)/('Fluid (original units) sorted'!W$420*1000)</f>
        <v>2.4686278543509563E-4</v>
      </c>
      <c r="X54" s="265">
        <f>('Fluid (original units) sorted'!X54)/('Fluid (original units) sorted'!X$420*1000)</f>
        <v>9.2498381278327637E-6</v>
      </c>
      <c r="Y54" s="101">
        <f t="shared" si="0"/>
        <v>32.124003173778796</v>
      </c>
      <c r="Z54" s="251"/>
      <c r="AA54" s="251"/>
      <c r="AB54" s="265">
        <f>('Fluid (original units) sorted'!AB54)/('Fluid (original units) sorted'!AB$420*1000)</f>
        <v>2.0981766844612032E-3</v>
      </c>
      <c r="AC54" s="303"/>
      <c r="AD54" s="265">
        <f>('Fluid (original units) sorted'!AD54)/('Fluid (original units) sorted'!AD$420*1000)</f>
        <v>8.3279028466853901E-5</v>
      </c>
      <c r="AE54" s="265">
        <f>('Fluid (original units) sorted'!AE54)/('Fluid (original units) sorted'!AE$420*1000)</f>
        <v>8.4619073139085551E-5</v>
      </c>
      <c r="AF54" s="303"/>
      <c r="AG54" s="303"/>
      <c r="AH54" s="307"/>
      <c r="AI54" s="287"/>
      <c r="AJ54" s="24"/>
    </row>
    <row r="55" spans="1:36">
      <c r="A55" s="11" t="s">
        <v>268</v>
      </c>
      <c r="B55" s="12" t="s">
        <v>180</v>
      </c>
      <c r="C55" s="12" t="s">
        <v>77</v>
      </c>
      <c r="E55" s="11">
        <v>380</v>
      </c>
      <c r="G55" s="11">
        <v>41.498682000000002</v>
      </c>
      <c r="H55" s="11">
        <v>-120.196004</v>
      </c>
      <c r="I55" s="11" t="s">
        <v>268</v>
      </c>
      <c r="J55" s="15">
        <v>5.0890373486215057E-2</v>
      </c>
      <c r="K55" s="16">
        <v>57.019999999999996</v>
      </c>
      <c r="L55" s="16">
        <v>13.9</v>
      </c>
      <c r="M55" s="17">
        <v>30187</v>
      </c>
      <c r="N55" s="265">
        <f>IF('Fluid (original units) sorted'!N55&lt;&gt;0,(10^-('Fluid (original units) sorted'!N55)),"")</f>
        <v>7.9432823472428087E-9</v>
      </c>
      <c r="O55" s="265">
        <f>IF('Fluid (original units) sorted'!O55&lt;&gt;0,(10^-('Fluid (original units) sorted'!O55)),"")</f>
        <v>7.9432823472428087E-9</v>
      </c>
      <c r="P55" s="303"/>
      <c r="Q55" s="318"/>
      <c r="R55" s="265" t="s">
        <v>491</v>
      </c>
      <c r="S55" s="303"/>
      <c r="T55" s="265">
        <f>('Fluid (original units) sorted'!T55)/('Fluid (original units) sorted'!T$420*1000)</f>
        <v>3.4798086279245072E-4</v>
      </c>
      <c r="U55" s="265">
        <f>('Fluid (original units) sorted'!U55)/('Fluid (original units) sorted'!U$420*1000)</f>
        <v>1.2788279797331341E-5</v>
      </c>
      <c r="V55" s="265">
        <f>('Fluid (original units) sorted'!V55)/('Fluid (original units) sorted'!V$420*1000)</f>
        <v>8.9820359281437125E-4</v>
      </c>
      <c r="W55" s="265">
        <f>('Fluid (original units) sorted'!W55)/('Fluid (original units) sorted'!W$420*1000)</f>
        <v>4.5258177329767537E-4</v>
      </c>
      <c r="X55" s="303"/>
      <c r="Y55" s="101">
        <f t="shared" si="0"/>
        <v>27.210920335436153</v>
      </c>
      <c r="Z55" s="251"/>
      <c r="AA55" s="251"/>
      <c r="AB55" s="265">
        <f>('Fluid (original units) sorted'!AB55)/('Fluid (original units) sorted'!AB$420*1000)</f>
        <v>2.7376210073446175E-3</v>
      </c>
      <c r="AC55" s="303"/>
      <c r="AD55" s="303"/>
      <c r="AE55" s="265">
        <f>('Fluid (original units) sorted'!AE55)/('Fluid (original units) sorted'!AE$420*1000)</f>
        <v>2.8206357713028517E-5</v>
      </c>
      <c r="AF55" s="303"/>
      <c r="AG55" s="303"/>
      <c r="AH55" s="307"/>
      <c r="AI55" s="287"/>
      <c r="AJ55" s="24"/>
    </row>
    <row r="56" spans="1:36">
      <c r="A56" s="11" t="s">
        <v>279</v>
      </c>
      <c r="B56" s="12" t="s">
        <v>180</v>
      </c>
      <c r="C56" s="12" t="s">
        <v>77</v>
      </c>
      <c r="D56" s="12" t="s">
        <v>193</v>
      </c>
      <c r="E56" s="30">
        <v>295</v>
      </c>
      <c r="F56" s="31"/>
      <c r="G56" s="11">
        <v>41.469363999999999</v>
      </c>
      <c r="H56" s="11">
        <v>-120.15009000000001</v>
      </c>
      <c r="I56" s="11" t="s">
        <v>279</v>
      </c>
      <c r="J56" s="15">
        <v>2.6849585669088672E-2</v>
      </c>
      <c r="K56" s="16">
        <v>57.019999999999996</v>
      </c>
      <c r="L56" s="16">
        <v>13.9</v>
      </c>
      <c r="M56" s="17">
        <v>30188</v>
      </c>
      <c r="N56" s="265">
        <f>IF('Fluid (original units) sorted'!N56&lt;&gt;0,(10^-('Fluid (original units) sorted'!N56)),"")</f>
        <v>5.0118723362727164E-8</v>
      </c>
      <c r="O56" s="265">
        <f>IF('Fluid (original units) sorted'!O56&lt;&gt;0,(10^-('Fluid (original units) sorted'!O56)),"")</f>
        <v>1.2589254117941638E-8</v>
      </c>
      <c r="P56" s="303"/>
      <c r="Q56" s="318"/>
      <c r="R56" s="265" t="s">
        <v>491</v>
      </c>
      <c r="S56" s="303"/>
      <c r="T56" s="265">
        <f>('Fluid (original units) sorted'!T56)/('Fluid (original units) sorted'!T$420*1000)</f>
        <v>7.8295694128301411E-4</v>
      </c>
      <c r="U56" s="265">
        <f>('Fluid (original units) sorted'!U56)/('Fluid (original units) sorted'!U$420*1000)</f>
        <v>4.3480151310926561E-5</v>
      </c>
      <c r="V56" s="265">
        <f>('Fluid (original units) sorted'!V56)/('Fluid (original units) sorted'!V$420*1000)</f>
        <v>5.9880239520958083E-4</v>
      </c>
      <c r="W56" s="265">
        <f>('Fluid (original units) sorted'!W56)/('Fluid (original units) sorted'!W$420*1000)</f>
        <v>2.4686278543509563E-4</v>
      </c>
      <c r="X56" s="303"/>
      <c r="Y56" s="101">
        <f t="shared" si="0"/>
        <v>18.007226692568043</v>
      </c>
      <c r="Z56" s="251"/>
      <c r="AA56" s="251"/>
      <c r="AB56" s="265">
        <f>('Fluid (original units) sorted'!AB56)/('Fluid (original units) sorted'!AB$420*1000)</f>
        <v>2.3579509406325906E-3</v>
      </c>
      <c r="AC56" s="303"/>
      <c r="AD56" s="303"/>
      <c r="AE56" s="265">
        <f>('Fluid (original units) sorted'!AE56)/('Fluid (original units) sorted'!AE$420*1000)</f>
        <v>2.8206357713028517E-5</v>
      </c>
      <c r="AF56" s="303"/>
      <c r="AG56" s="303"/>
      <c r="AH56" s="307"/>
      <c r="AI56" s="287"/>
      <c r="AJ56" s="24"/>
    </row>
    <row r="57" spans="1:36">
      <c r="A57" s="11" t="s">
        <v>290</v>
      </c>
      <c r="B57" s="12" t="s">
        <v>180</v>
      </c>
      <c r="D57" s="12" t="s">
        <v>181</v>
      </c>
      <c r="E57" s="11">
        <v>100</v>
      </c>
      <c r="G57" s="11">
        <v>41.573408000000001</v>
      </c>
      <c r="H57" s="11">
        <v>-120.153138</v>
      </c>
      <c r="I57" s="11" t="s">
        <v>290</v>
      </c>
      <c r="J57" s="15">
        <v>-1.6324908178530932E-2</v>
      </c>
      <c r="K57" s="16">
        <v>57.019999999999996</v>
      </c>
      <c r="L57" s="16">
        <v>13.9</v>
      </c>
      <c r="M57" s="17">
        <v>21343</v>
      </c>
      <c r="N57" s="265" t="str">
        <f>IF('Fluid (original units) sorted'!N57&lt;&gt;0,(10^-('Fluid (original units) sorted'!N57)),"")</f>
        <v/>
      </c>
      <c r="O57" s="265">
        <f>IF('Fluid (original units) sorted'!O57&lt;&gt;0,(10^-('Fluid (original units) sorted'!O57)),"")</f>
        <v>5.0118723362727114E-9</v>
      </c>
      <c r="P57" s="303"/>
      <c r="Q57" s="318"/>
      <c r="R57" s="265" t="s">
        <v>491</v>
      </c>
      <c r="S57" s="265">
        <f>('Fluid (original units) sorted'!S57)/('Fluid (original units) sorted'!S$420*1000)</f>
        <v>6.1584553928095871E-4</v>
      </c>
      <c r="T57" s="265">
        <f>('Fluid (original units) sorted'!T57)/('Fluid (original units) sorted'!T$420*1000)</f>
        <v>1.3919234511698029E-3</v>
      </c>
      <c r="U57" s="265">
        <f>('Fluid (original units) sorted'!U57)/('Fluid (original units) sorted'!U$420*1000)</f>
        <v>6.3941398986656705E-5</v>
      </c>
      <c r="V57" s="265">
        <f>('Fluid (original units) sorted'!V57)/('Fluid (original units) sorted'!V$420*1000)</f>
        <v>1.4720558882235529E-4</v>
      </c>
      <c r="W57" s="265">
        <f>('Fluid (original units) sorted'!W57)/('Fluid (original units) sorted'!W$420*1000)</f>
        <v>4.9372557087019128E-5</v>
      </c>
      <c r="X57" s="265">
        <f>('Fluid (original units) sorted'!X57)/('Fluid (original units) sorted'!X$420*1000)</f>
        <v>1.294977337896587E-5</v>
      </c>
      <c r="Y57" s="101">
        <f t="shared" si="0"/>
        <v>21.768736268348924</v>
      </c>
      <c r="Z57" s="251"/>
      <c r="AA57" s="251"/>
      <c r="AB57" s="265">
        <f>('Fluid (original units) sorted'!AB57)/('Fluid (original units) sorted'!AB$420*1000)</f>
        <v>1.778454523019496E-3</v>
      </c>
      <c r="AC57" s="303"/>
      <c r="AD57" s="265">
        <f>('Fluid (original units) sorted'!AD57)/('Fluid (original units) sorted'!AD$420*1000)</f>
        <v>3.9557538521755598E-5</v>
      </c>
      <c r="AE57" s="265">
        <f>('Fluid (original units) sorted'!AE57)/('Fluid (original units) sorted'!AE$420*1000)</f>
        <v>4.2309536569542776E-5</v>
      </c>
      <c r="AF57" s="265">
        <f>('Fluid (original units) sorted'!AF57)/('Fluid (original units) sorted'!AF$420*1000)</f>
        <v>1.0527200628389662E-5</v>
      </c>
      <c r="AG57" s="265">
        <f>('Fluid (original units) sorted'!AG57)/('Fluid (original units) sorted'!AG$420*1000)</f>
        <v>0</v>
      </c>
      <c r="AH57" s="307"/>
      <c r="AI57" s="287"/>
      <c r="AJ57" s="24"/>
    </row>
    <row r="58" spans="1:36">
      <c r="A58" s="11" t="s">
        <v>214</v>
      </c>
      <c r="B58" s="12" t="s">
        <v>180</v>
      </c>
      <c r="C58" s="12" t="s">
        <v>80</v>
      </c>
      <c r="D58" s="12" t="s">
        <v>181</v>
      </c>
      <c r="G58" s="11">
        <v>41.437682000000002</v>
      </c>
      <c r="H58" s="11">
        <v>-120.10097399999999</v>
      </c>
      <c r="I58" s="11" t="s">
        <v>214</v>
      </c>
      <c r="J58" s="15">
        <v>6.1300343519084931E-3</v>
      </c>
      <c r="K58" s="16">
        <v>57.2</v>
      </c>
      <c r="L58" s="16">
        <v>14</v>
      </c>
      <c r="M58" s="17">
        <v>19920</v>
      </c>
      <c r="N58" s="265">
        <f>IF('Fluid (original units) sorted'!N58&lt;&gt;0,(10^-('Fluid (original units) sorted'!N58)),"")</f>
        <v>1.2589254117941638E-8</v>
      </c>
      <c r="O58" s="265" t="str">
        <f>IF('Fluid (original units) sorted'!O58&lt;&gt;0,(10^-('Fluid (original units) sorted'!O58)),"")</f>
        <v/>
      </c>
      <c r="P58" s="303"/>
      <c r="Q58" s="318"/>
      <c r="R58" s="265" t="s">
        <v>491</v>
      </c>
      <c r="S58" s="265">
        <f>('Fluid (original units) sorted'!S58)/('Fluid (original units) sorted'!S$420*1000)</f>
        <v>5.9920106524633822E-4</v>
      </c>
      <c r="T58" s="265">
        <f>('Fluid (original units) sorted'!T58)/('Fluid (original units) sorted'!T$420*1000)</f>
        <v>8.2645454913207045E-4</v>
      </c>
      <c r="U58" s="265">
        <f>('Fluid (original units) sorted'!U58)/('Fluid (original units) sorted'!U$420*1000)</f>
        <v>5.882608706772416E-5</v>
      </c>
      <c r="V58" s="265">
        <f>('Fluid (original units) sorted'!V58)/('Fluid (original units) sorted'!V$420*1000)</f>
        <v>3.4930139720558884E-4</v>
      </c>
      <c r="W58" s="265">
        <f>('Fluid (original units) sorted'!W58)/('Fluid (original units) sorted'!W$420*1000)</f>
        <v>2.3863402592059246E-4</v>
      </c>
      <c r="X58" s="265">
        <f>('Fluid (original units) sorted'!X58)/('Fluid (original units) sorted'!X$420*1000)</f>
        <v>5.5499028766996575E-6</v>
      </c>
      <c r="Y58" s="101">
        <f t="shared" si="0"/>
        <v>14.049116477534973</v>
      </c>
      <c r="Z58" s="251"/>
      <c r="AA58" s="251"/>
      <c r="AB58" s="265">
        <f>('Fluid (original units) sorted'!AB58)/('Fluid (original units) sorted'!AB$420*1000)</f>
        <v>1.8783676984700294E-3</v>
      </c>
      <c r="AC58" s="303"/>
      <c r="AD58" s="265">
        <f>('Fluid (original units) sorted'!AD58)/('Fluid (original units) sorted'!AD$420*1000)</f>
        <v>5.8295319926797724E-5</v>
      </c>
      <c r="AE58" s="265">
        <f>('Fluid (original units) sorted'!AE58)/('Fluid (original units) sorted'!AE$420*1000)</f>
        <v>2.8206357713028517E-5</v>
      </c>
      <c r="AF58" s="265">
        <f>('Fluid (original units) sorted'!AF58)/('Fluid (original units) sorted'!AF$420*1000)</f>
        <v>0</v>
      </c>
      <c r="AG58" s="265">
        <f>('Fluid (original units) sorted'!AG58)/('Fluid (original units) sorted'!AG$420*1000)</f>
        <v>1.2903225806451614E-5</v>
      </c>
      <c r="AH58" s="307"/>
      <c r="AI58" s="287"/>
      <c r="AJ58" s="24"/>
    </row>
    <row r="59" spans="1:36">
      <c r="A59" s="11" t="s">
        <v>247</v>
      </c>
      <c r="B59" s="12" t="s">
        <v>180</v>
      </c>
      <c r="E59" s="30">
        <v>84</v>
      </c>
      <c r="F59" s="31"/>
      <c r="G59" s="11">
        <v>41.530182000000003</v>
      </c>
      <c r="H59" s="11">
        <v>-120.18186300000001</v>
      </c>
      <c r="I59" s="11" t="s">
        <v>247</v>
      </c>
      <c r="J59" s="15">
        <v>7.1216610528534226E-4</v>
      </c>
      <c r="K59" s="16">
        <v>57.2</v>
      </c>
      <c r="L59" s="16">
        <v>14</v>
      </c>
      <c r="M59" s="17">
        <v>21349</v>
      </c>
      <c r="N59" s="265">
        <f>IF('Fluid (original units) sorted'!N59&lt;&gt;0,(10^-('Fluid (original units) sorted'!N59)),"")</f>
        <v>5.0118723362727114E-9</v>
      </c>
      <c r="O59" s="265" t="str">
        <f>IF('Fluid (original units) sorted'!O59&lt;&gt;0,(10^-('Fluid (original units) sorted'!O59)),"")</f>
        <v/>
      </c>
      <c r="P59" s="303"/>
      <c r="Q59" s="318"/>
      <c r="R59" s="265" t="s">
        <v>491</v>
      </c>
      <c r="S59" s="265">
        <f>('Fluid (original units) sorted'!S59)/('Fluid (original units) sorted'!S$420*1000)</f>
        <v>5.1597869507323567E-4</v>
      </c>
      <c r="T59" s="265">
        <f>('Fluid (original units) sorted'!T59)/('Fluid (original units) sorted'!T$420*1000)</f>
        <v>4.7847368633961972E-4</v>
      </c>
      <c r="U59" s="265">
        <f>('Fluid (original units) sorted'!U59)/('Fluid (original units) sorted'!U$420*1000)</f>
        <v>3.3249527473061485E-5</v>
      </c>
      <c r="V59" s="265">
        <f>('Fluid (original units) sorted'!V59)/('Fluid (original units) sorted'!V$420*1000)</f>
        <v>1.0728542914171656E-3</v>
      </c>
      <c r="W59" s="265">
        <f>('Fluid (original units) sorted'!W59)/('Fluid (original units) sorted'!W$420*1000)</f>
        <v>4.9372557087019127E-4</v>
      </c>
      <c r="X59" s="265">
        <f>('Fluid (original units) sorted'!X59)/('Fluid (original units) sorted'!X$420*1000)</f>
        <v>1.1099805753399315E-5</v>
      </c>
      <c r="Y59" s="101">
        <f t="shared" si="0"/>
        <v>14.390390562009504</v>
      </c>
      <c r="Z59" s="251"/>
      <c r="AA59" s="251"/>
      <c r="AB59" s="265">
        <f>('Fluid (original units) sorted'!AB59)/('Fluid (original units) sorted'!AB$420*1000)</f>
        <v>3.4370132354983518E-3</v>
      </c>
      <c r="AC59" s="303"/>
      <c r="AD59" s="265">
        <f>('Fluid (original units) sorted'!AD59)/('Fluid (original units) sorted'!AD$420*1000)</f>
        <v>8.2238040611018232E-5</v>
      </c>
      <c r="AE59" s="265">
        <f>('Fluid (original units) sorted'!AE59)/('Fluid (original units) sorted'!AE$420*1000)</f>
        <v>2.8206357713028517E-5</v>
      </c>
      <c r="AF59" s="265">
        <f>('Fluid (original units) sorted'!AF59)/('Fluid (original units) sorted'!AF$420*1000)</f>
        <v>5.2636003141948311E-6</v>
      </c>
      <c r="AG59" s="265">
        <f>('Fluid (original units) sorted'!AG59)/('Fluid (original units) sorted'!AG$420*1000)</f>
        <v>4.8387096774193544E-6</v>
      </c>
      <c r="AH59" s="307"/>
      <c r="AI59" s="287"/>
      <c r="AJ59" s="24"/>
    </row>
    <row r="60" spans="1:36">
      <c r="A60" s="11" t="s">
        <v>182</v>
      </c>
      <c r="B60" s="12" t="s">
        <v>180</v>
      </c>
      <c r="C60" s="12" t="s">
        <v>77</v>
      </c>
      <c r="D60" s="12" t="s">
        <v>181</v>
      </c>
      <c r="E60" s="11">
        <v>390</v>
      </c>
      <c r="G60" s="11">
        <v>41.331232</v>
      </c>
      <c r="H60" s="14">
        <v>-120.09699999999999</v>
      </c>
      <c r="I60" s="11" t="s">
        <v>182</v>
      </c>
      <c r="J60" s="15">
        <v>-2.35289163744389E-2</v>
      </c>
      <c r="K60" s="16">
        <v>57.92</v>
      </c>
      <c r="L60" s="16">
        <v>14.4</v>
      </c>
      <c r="M60" s="17">
        <v>21349</v>
      </c>
      <c r="N60" s="265" t="str">
        <f>IF('Fluid (original units) sorted'!N60&lt;&gt;0,(10^-('Fluid (original units) sorted'!N60)),"")</f>
        <v/>
      </c>
      <c r="O60" s="265">
        <f>IF('Fluid (original units) sorted'!O60&lt;&gt;0,(10^-('Fluid (original units) sorted'!O60)),"")</f>
        <v>3.1622776601683779E-9</v>
      </c>
      <c r="P60" s="303"/>
      <c r="Q60" s="318"/>
      <c r="R60" s="265" t="s">
        <v>491</v>
      </c>
      <c r="S60" s="265">
        <f>('Fluid (original units) sorted'!S60)/('Fluid (original units) sorted'!S$420*1000)</f>
        <v>7.3235685752330224E-4</v>
      </c>
      <c r="T60" s="265">
        <f>('Fluid (original units) sorted'!T60)/('Fluid (original units) sorted'!T$420*1000)</f>
        <v>6.0896650988678878E-4</v>
      </c>
      <c r="U60" s="265">
        <f>('Fluid (original units) sorted'!U60)/('Fluid (original units) sorted'!U$420*1000)</f>
        <v>8.6960302621853121E-5</v>
      </c>
      <c r="V60" s="265">
        <f>('Fluid (original units) sorted'!V60)/('Fluid (original units) sorted'!V$420*1000)</f>
        <v>5.239520958083832E-4</v>
      </c>
      <c r="W60" s="265">
        <f>('Fluid (original units) sorted'!W60)/('Fluid (original units) sorted'!W$420*1000)</f>
        <v>1.6457519029006376E-4</v>
      </c>
      <c r="X60" s="265">
        <f>('Fluid (original units) sorted'!X60)/('Fluid (original units) sorted'!X$420*1000)</f>
        <v>4.6249190639163818E-6</v>
      </c>
      <c r="Y60" s="101">
        <f t="shared" si="0"/>
        <v>7.0028103804431279</v>
      </c>
      <c r="Z60" s="251"/>
      <c r="AA60" s="251"/>
      <c r="AB60" s="265">
        <f>('Fluid (original units) sorted'!AB60)/('Fluid (original units) sorted'!AB$420*1000)</f>
        <v>1.9582982388304565E-3</v>
      </c>
      <c r="AC60" s="303"/>
      <c r="AD60" s="265">
        <f>('Fluid (original units) sorted'!AD60)/('Fluid (original units) sorted'!AD$420*1000)</f>
        <v>3.435259924257723E-5</v>
      </c>
      <c r="AE60" s="265">
        <f>('Fluid (original units) sorted'!AE60)/('Fluid (original units) sorted'!AE$420*1000)</f>
        <v>1.1282543085211407E-4</v>
      </c>
      <c r="AF60" s="265">
        <f>('Fluid (original units) sorted'!AF60)/('Fluid (original units) sorted'!AF$420*1000)</f>
        <v>1.0527200628389662E-5</v>
      </c>
      <c r="AG60" s="265">
        <f>('Fluid (original units) sorted'!AG60)/('Fluid (original units) sorted'!AG$420*1000)</f>
        <v>2.2580645161290321E-5</v>
      </c>
      <c r="AH60" s="307"/>
      <c r="AI60" s="287"/>
      <c r="AJ60" s="24"/>
    </row>
    <row r="61" spans="1:36">
      <c r="A61" s="27" t="s">
        <v>184</v>
      </c>
      <c r="B61" s="12" t="s">
        <v>180</v>
      </c>
      <c r="C61" s="12" t="s">
        <v>80</v>
      </c>
      <c r="D61" s="12" t="s">
        <v>181</v>
      </c>
      <c r="E61" s="27">
        <v>160</v>
      </c>
      <c r="F61" s="28"/>
      <c r="G61" s="11">
        <v>41.319712000000003</v>
      </c>
      <c r="H61" s="11">
        <v>-120.079814</v>
      </c>
      <c r="I61" s="27" t="s">
        <v>184</v>
      </c>
      <c r="J61" s="15">
        <v>-7.2890332634349408E-3</v>
      </c>
      <c r="K61" s="16">
        <v>57.92</v>
      </c>
      <c r="L61" s="16">
        <v>14.4</v>
      </c>
      <c r="M61" s="17">
        <v>29451</v>
      </c>
      <c r="N61" s="265">
        <f>IF('Fluid (original units) sorted'!N61&lt;&gt;0,(10^-('Fluid (original units) sorted'!N61)),"")</f>
        <v>7.9432823472428087E-9</v>
      </c>
      <c r="O61" s="265">
        <f>IF('Fluid (original units) sorted'!O61&lt;&gt;0,(10^-('Fluid (original units) sorted'!O61)),"")</f>
        <v>7.9432823472428087E-9</v>
      </c>
      <c r="P61" s="303"/>
      <c r="Q61" s="318"/>
      <c r="R61" s="265" t="s">
        <v>491</v>
      </c>
      <c r="S61" s="303"/>
      <c r="T61" s="265">
        <f>('Fluid (original units) sorted'!T61)/('Fluid (original units) sorted'!T$420*1000)</f>
        <v>1.78340192181131E-3</v>
      </c>
      <c r="U61" s="265">
        <f>('Fluid (original units) sorted'!U61)/('Fluid (original units) sorted'!U$420*1000)</f>
        <v>1.4067107777064475E-4</v>
      </c>
      <c r="V61" s="265">
        <f>('Fluid (original units) sorted'!V61)/('Fluid (original units) sorted'!V$420*1000)</f>
        <v>6.9860279441117767E-4</v>
      </c>
      <c r="W61" s="265">
        <f>('Fluid (original units) sorted'!W61)/('Fluid (original units) sorted'!W$420*1000)</f>
        <v>2.8800658300761158E-4</v>
      </c>
      <c r="X61" s="265">
        <f>('Fluid (original units) sorted'!X61)/('Fluid (original units) sorted'!X$420*1000)</f>
        <v>1.8499676255665527E-5</v>
      </c>
      <c r="Y61" s="101">
        <f t="shared" si="0"/>
        <v>12.677815156282755</v>
      </c>
      <c r="Z61" s="251"/>
      <c r="AA61" s="251"/>
      <c r="AB61" s="265">
        <f>('Fluid (original units) sorted'!AB61)/('Fluid (original units) sorted'!AB$420*1000)</f>
        <v>2.0382287791908828E-3</v>
      </c>
      <c r="AC61" s="303"/>
      <c r="AD61" s="265">
        <f>('Fluid (original units) sorted'!AD61)/('Fluid (original units) sorted'!AD$420*1000)</f>
        <v>5.7254332070962055E-4</v>
      </c>
      <c r="AE61" s="265">
        <f>('Fluid (original units) sorted'!AE61)/('Fluid (original units) sorted'!AE$420*1000)</f>
        <v>7.6157165825176999E-4</v>
      </c>
      <c r="AF61" s="303"/>
      <c r="AG61" s="303"/>
      <c r="AH61" s="307"/>
      <c r="AI61" s="287"/>
      <c r="AJ61" s="24"/>
    </row>
    <row r="62" spans="1:36">
      <c r="A62" s="11" t="s">
        <v>190</v>
      </c>
      <c r="B62" s="12" t="s">
        <v>180</v>
      </c>
      <c r="C62" s="12" t="s">
        <v>77</v>
      </c>
      <c r="D62" s="12" t="s">
        <v>189</v>
      </c>
      <c r="E62" s="11">
        <v>440</v>
      </c>
      <c r="G62" s="11">
        <v>41.346711999999997</v>
      </c>
      <c r="H62" s="11">
        <v>-120.11855799999999</v>
      </c>
      <c r="I62" s="11" t="s">
        <v>190</v>
      </c>
      <c r="J62" s="15">
        <v>1.346186973039051E-2</v>
      </c>
      <c r="K62" s="16">
        <v>57.92</v>
      </c>
      <c r="L62" s="16">
        <v>14.4</v>
      </c>
      <c r="M62" s="17">
        <v>30188</v>
      </c>
      <c r="N62" s="265">
        <f>IF('Fluid (original units) sorted'!N62&lt;&gt;0,(10^-('Fluid (original units) sorted'!N62)),"")</f>
        <v>1.5848931924611133E-8</v>
      </c>
      <c r="O62" s="265">
        <f>IF('Fluid (original units) sorted'!O62&lt;&gt;0,(10^-('Fluid (original units) sorted'!O62)),"")</f>
        <v>1.5848931924611133E-8</v>
      </c>
      <c r="P62" s="303"/>
      <c r="Q62" s="318"/>
      <c r="R62" s="265" t="s">
        <v>491</v>
      </c>
      <c r="S62" s="303"/>
      <c r="T62" s="265">
        <f>('Fluid (original units) sorted'!T62)/('Fluid (original units) sorted'!T$420*1000)</f>
        <v>6.9596172558490145E-4</v>
      </c>
      <c r="U62" s="265">
        <f>('Fluid (original units) sorted'!U62)/('Fluid (original units) sorted'!U$420*1000)</f>
        <v>6.649905494612297E-5</v>
      </c>
      <c r="V62" s="265">
        <f>('Fluid (original units) sorted'!V62)/('Fluid (original units) sorted'!V$420*1000)</f>
        <v>5.4890219560878241E-4</v>
      </c>
      <c r="W62" s="265">
        <f>('Fluid (original units) sorted'!W62)/('Fluid (original units) sorted'!W$420*1000)</f>
        <v>2.4686278543509563E-4</v>
      </c>
      <c r="X62" s="265">
        <f>('Fluid (original units) sorted'!X62)/('Fluid (original units) sorted'!X$420*1000)</f>
        <v>0</v>
      </c>
      <c r="Y62" s="101">
        <f t="shared" si="0"/>
        <v>10.465738590552368</v>
      </c>
      <c r="Z62" s="251"/>
      <c r="AA62" s="251"/>
      <c r="AB62" s="265">
        <f>('Fluid (original units) sorted'!AB62)/('Fluid (original units) sorted'!AB$420*1000)</f>
        <v>2.2580377651820567E-3</v>
      </c>
      <c r="AC62" s="303"/>
      <c r="AD62" s="303"/>
      <c r="AE62" s="265">
        <f>('Fluid (original units) sorted'!AE62)/('Fluid (original units) sorted'!AE$420*1000)</f>
        <v>2.8206357713028517E-5</v>
      </c>
      <c r="AF62" s="265">
        <f>('Fluid (original units) sorted'!AF62)/('Fluid (original units) sorted'!AF$420*1000)</f>
        <v>5.2636003141948311E-6</v>
      </c>
      <c r="AG62" s="265">
        <f>('Fluid (original units) sorted'!AG62)/('Fluid (original units) sorted'!AG$420*1000)</f>
        <v>0</v>
      </c>
      <c r="AH62" s="307"/>
      <c r="AI62" s="287"/>
      <c r="AJ62" s="24"/>
    </row>
    <row r="63" spans="1:36">
      <c r="A63" s="27" t="s">
        <v>196</v>
      </c>
      <c r="B63" s="12" t="s">
        <v>180</v>
      </c>
      <c r="C63" s="12" t="s">
        <v>77</v>
      </c>
      <c r="D63" s="12" t="s">
        <v>193</v>
      </c>
      <c r="E63" s="27">
        <v>160</v>
      </c>
      <c r="F63" s="28"/>
      <c r="G63" s="11">
        <v>41.330061999999998</v>
      </c>
      <c r="H63" s="11">
        <v>-120.09813699999999</v>
      </c>
      <c r="I63" s="27" t="s">
        <v>196</v>
      </c>
      <c r="J63" s="15">
        <v>9.3218558324359643E-2</v>
      </c>
      <c r="K63" s="16">
        <v>57.92</v>
      </c>
      <c r="L63" s="16">
        <v>14.4</v>
      </c>
      <c r="M63" s="17">
        <v>29811</v>
      </c>
      <c r="N63" s="265">
        <f>IF('Fluid (original units) sorted'!N63&lt;&gt;0,(10^-('Fluid (original units) sorted'!N63)),"")</f>
        <v>7.9432823472428087E-9</v>
      </c>
      <c r="O63" s="265">
        <f>IF('Fluid (original units) sorted'!O63&lt;&gt;0,(10^-('Fluid (original units) sorted'!O63)),"")</f>
        <v>7.9432823472428087E-9</v>
      </c>
      <c r="P63" s="303"/>
      <c r="Q63" s="318"/>
      <c r="R63" s="265" t="s">
        <v>491</v>
      </c>
      <c r="S63" s="303"/>
      <c r="T63" s="265">
        <f>('Fluid (original units) sorted'!T63)/('Fluid (original units) sorted'!T$420*1000)</f>
        <v>3.4798086279245072E-4</v>
      </c>
      <c r="U63" s="265">
        <f>('Fluid (original units) sorted'!U63)/('Fluid (original units) sorted'!U$420*1000)</f>
        <v>3.5807183432527751E-5</v>
      </c>
      <c r="V63" s="265">
        <f>('Fluid (original units) sorted'!V63)/('Fluid (original units) sorted'!V$420*1000)</f>
        <v>5.4890219560878241E-4</v>
      </c>
      <c r="W63" s="265">
        <f>('Fluid (original units) sorted'!W63)/('Fluid (original units) sorted'!W$420*1000)</f>
        <v>2.8800658300761158E-4</v>
      </c>
      <c r="X63" s="303"/>
      <c r="Y63" s="101">
        <f t="shared" si="0"/>
        <v>9.7181858340843412</v>
      </c>
      <c r="Z63" s="251"/>
      <c r="AA63" s="251"/>
      <c r="AB63" s="265">
        <f>('Fluid (original units) sorted'!AB63)/('Fluid (original units) sorted'!AB$420*1000)</f>
        <v>1.6785413475689627E-3</v>
      </c>
      <c r="AC63" s="303"/>
      <c r="AD63" s="303"/>
      <c r="AE63" s="265">
        <f>('Fluid (original units) sorted'!AE63)/('Fluid (original units) sorted'!AE$420*1000)</f>
        <v>2.8206357713028517E-5</v>
      </c>
      <c r="AF63" s="303"/>
      <c r="AG63" s="303"/>
      <c r="AH63" s="307"/>
      <c r="AI63" s="287"/>
      <c r="AJ63" s="24"/>
    </row>
    <row r="64" spans="1:36">
      <c r="A64" s="11" t="s">
        <v>201</v>
      </c>
      <c r="B64" s="12" t="s">
        <v>180</v>
      </c>
      <c r="C64" s="12" t="s">
        <v>77</v>
      </c>
      <c r="E64" s="11">
        <v>430</v>
      </c>
      <c r="G64" s="11">
        <v>41.322071000000001</v>
      </c>
      <c r="H64" s="11">
        <v>-120.112798</v>
      </c>
      <c r="I64" s="11" t="s">
        <v>201</v>
      </c>
      <c r="J64" s="15">
        <v>4.6149039055963036E-2</v>
      </c>
      <c r="K64" s="16">
        <v>57.92</v>
      </c>
      <c r="L64" s="16">
        <v>14.4</v>
      </c>
      <c r="M64" s="17">
        <v>30188</v>
      </c>
      <c r="N64" s="265">
        <f>IF('Fluid (original units) sorted'!N64&lt;&gt;0,(10^-('Fluid (original units) sorted'!N64)),"")</f>
        <v>1.9952623149688773E-8</v>
      </c>
      <c r="O64" s="265">
        <f>IF('Fluid (original units) sorted'!O64&lt;&gt;0,(10^-('Fluid (original units) sorted'!O64)),"")</f>
        <v>1.5848931924611133E-8</v>
      </c>
      <c r="P64" s="303"/>
      <c r="Q64" s="318"/>
      <c r="R64" s="265" t="s">
        <v>491</v>
      </c>
      <c r="S64" s="303"/>
      <c r="T64" s="265">
        <f>('Fluid (original units) sorted'!T64)/('Fluid (original units) sorted'!T$420*1000)</f>
        <v>5.6546890203773245E-4</v>
      </c>
      <c r="U64" s="265">
        <f>('Fluid (original units) sorted'!U64)/('Fluid (original units) sorted'!U$420*1000)</f>
        <v>4.3480151310926561E-5</v>
      </c>
      <c r="V64" s="265">
        <f>('Fluid (original units) sorted'!V64)/('Fluid (original units) sorted'!V$420*1000)</f>
        <v>6.9860279441117767E-4</v>
      </c>
      <c r="W64" s="265">
        <f>('Fluid (original units) sorted'!W64)/('Fluid (original units) sorted'!W$420*1000)</f>
        <v>2.8800658300761158E-4</v>
      </c>
      <c r="X64" s="303"/>
      <c r="Y64" s="101">
        <f t="shared" si="0"/>
        <v>13.005219277965809</v>
      </c>
      <c r="Z64" s="251"/>
      <c r="AA64" s="251"/>
      <c r="AB64" s="265">
        <f>('Fluid (original units) sorted'!AB64)/('Fluid (original units) sorted'!AB$420*1000)</f>
        <v>2.2980030353622698E-3</v>
      </c>
      <c r="AC64" s="303"/>
      <c r="AD64" s="303"/>
      <c r="AE64" s="265">
        <f>('Fluid (original units) sorted'!AE64)/('Fluid (original units) sorted'!AE$420*1000)</f>
        <v>5.6412715426057034E-5</v>
      </c>
      <c r="AF64" s="303"/>
      <c r="AG64" s="303"/>
      <c r="AH64" s="307"/>
      <c r="AI64" s="287"/>
      <c r="AJ64" s="24"/>
    </row>
    <row r="65" spans="1:36">
      <c r="A65" s="11" t="s">
        <v>204</v>
      </c>
      <c r="B65" s="12" t="s">
        <v>180</v>
      </c>
      <c r="C65" s="12" t="s">
        <v>80</v>
      </c>
      <c r="D65" s="12" t="s">
        <v>203</v>
      </c>
      <c r="E65" s="11">
        <v>190</v>
      </c>
      <c r="G65" s="11">
        <v>41.455663000000001</v>
      </c>
      <c r="H65" s="11">
        <v>-120.151017</v>
      </c>
      <c r="I65" s="11" t="s">
        <v>204</v>
      </c>
      <c r="J65" s="15">
        <v>-1.774023378263969E-2</v>
      </c>
      <c r="K65" s="16">
        <v>57.92</v>
      </c>
      <c r="L65" s="16">
        <v>14.4</v>
      </c>
      <c r="M65" s="17">
        <v>21350</v>
      </c>
      <c r="N65" s="265" t="str">
        <f>IF('Fluid (original units) sorted'!N65&lt;&gt;0,(10^-('Fluid (original units) sorted'!N65)),"")</f>
        <v/>
      </c>
      <c r="O65" s="265">
        <f>IF('Fluid (original units) sorted'!O65&lt;&gt;0,(10^-('Fluid (original units) sorted'!O65)),"")</f>
        <v>5.0118723362727114E-9</v>
      </c>
      <c r="P65" s="303"/>
      <c r="Q65" s="318"/>
      <c r="R65" s="265" t="s">
        <v>491</v>
      </c>
      <c r="S65" s="265">
        <f>('Fluid (original units) sorted'!S65)/('Fluid (original units) sorted'!S$420*1000)</f>
        <v>4.6604527296937416E-4</v>
      </c>
      <c r="T65" s="265">
        <f>('Fluid (original units) sorted'!T65)/('Fluid (original units) sorted'!T$420*1000)</f>
        <v>6.9596172558490145E-4</v>
      </c>
      <c r="U65" s="265">
        <f>('Fluid (original units) sorted'!U65)/('Fluid (original units) sorted'!U$420*1000)</f>
        <v>1.0230623837865074E-5</v>
      </c>
      <c r="V65" s="265">
        <f>('Fluid (original units) sorted'!V65)/('Fluid (original units) sorted'!V$420*1000)</f>
        <v>6.2375249500998004E-4</v>
      </c>
      <c r="W65" s="265">
        <f>('Fluid (original units) sorted'!W65)/('Fluid (original units) sorted'!W$420*1000)</f>
        <v>1.3166015223205102E-4</v>
      </c>
      <c r="X65" s="265">
        <f>('Fluid (original units) sorted'!X65)/('Fluid (original units) sorted'!X$420*1000)</f>
        <v>2.7749514383498288E-6</v>
      </c>
      <c r="Y65" s="101">
        <f t="shared" si="0"/>
        <v>68.027300838590378</v>
      </c>
      <c r="Z65" s="251"/>
      <c r="AA65" s="251"/>
      <c r="AB65" s="265">
        <f>('Fluid (original units) sorted'!AB65)/('Fluid (original units) sorted'!AB$420*1000)</f>
        <v>2.0582114142809896E-3</v>
      </c>
      <c r="AC65" s="303"/>
      <c r="AD65" s="265">
        <f>('Fluid (original units) sorted'!AD65)/('Fluid (original units) sorted'!AD$420*1000)</f>
        <v>6.141828349430476E-5</v>
      </c>
      <c r="AE65" s="265">
        <f>('Fluid (original units) sorted'!AE65)/('Fluid (original units) sorted'!AE$420*1000)</f>
        <v>8.4619073139085551E-5</v>
      </c>
      <c r="AF65" s="265">
        <f>('Fluid (original units) sorted'!AF65)/('Fluid (original units) sorted'!AF$420*1000)</f>
        <v>1.0527200628389662E-5</v>
      </c>
      <c r="AG65" s="265">
        <f>('Fluid (original units) sorted'!AG65)/('Fluid (original units) sorted'!AG$420*1000)</f>
        <v>2.0967741935483873E-5</v>
      </c>
      <c r="AH65" s="307"/>
      <c r="AI65" s="287"/>
      <c r="AJ65" s="24"/>
    </row>
    <row r="66" spans="1:36">
      <c r="A66" s="11" t="s">
        <v>211</v>
      </c>
      <c r="B66" s="12" t="s">
        <v>180</v>
      </c>
      <c r="C66" s="12" t="s">
        <v>77</v>
      </c>
      <c r="D66" s="12" t="s">
        <v>210</v>
      </c>
      <c r="E66" s="11">
        <v>320</v>
      </c>
      <c r="G66" s="11">
        <v>41.439646000000003</v>
      </c>
      <c r="H66" s="11">
        <v>-120.13108800000001</v>
      </c>
      <c r="I66" s="11" t="s">
        <v>211</v>
      </c>
      <c r="J66" s="15">
        <v>6.247875993932675E-2</v>
      </c>
      <c r="K66" s="16">
        <v>57.92</v>
      </c>
      <c r="L66" s="16">
        <v>14.4</v>
      </c>
      <c r="M66" s="17">
        <v>30188</v>
      </c>
      <c r="N66" s="265">
        <f>IF('Fluid (original units) sorted'!N66&lt;&gt;0,(10^-('Fluid (original units) sorted'!N66)),"")</f>
        <v>6.3095734448019329E-9</v>
      </c>
      <c r="O66" s="265">
        <f>IF('Fluid (original units) sorted'!O66&lt;&gt;0,(10^-('Fluid (original units) sorted'!O66)),"")</f>
        <v>1.5848931924611133E-8</v>
      </c>
      <c r="P66" s="303"/>
      <c r="Q66" s="318"/>
      <c r="R66" s="265" t="s">
        <v>491</v>
      </c>
      <c r="S66" s="303"/>
      <c r="T66" s="265">
        <f>('Fluid (original units) sorted'!T66)/('Fluid (original units) sorted'!T$420*1000)</f>
        <v>6.5246411773584511E-4</v>
      </c>
      <c r="U66" s="265">
        <f>('Fluid (original units) sorted'!U66)/('Fluid (original units) sorted'!U$420*1000)</f>
        <v>2.3018903635196413E-5</v>
      </c>
      <c r="V66" s="265">
        <f>('Fluid (original units) sorted'!V66)/('Fluid (original units) sorted'!V$420*1000)</f>
        <v>5.7385229540918162E-4</v>
      </c>
      <c r="W66" s="265">
        <f>('Fluid (original units) sorted'!W66)/('Fluid (original units) sorted'!W$420*1000)</f>
        <v>1.2343139271754782E-4</v>
      </c>
      <c r="X66" s="303"/>
      <c r="Y66" s="101">
        <f t="shared" si="0"/>
        <v>28.344708682745996</v>
      </c>
      <c r="Z66" s="251"/>
      <c r="AA66" s="251"/>
      <c r="AB66" s="265">
        <f>('Fluid (original units) sorted'!AB66)/('Fluid (original units) sorted'!AB$420*1000)</f>
        <v>1.7984371581096028E-3</v>
      </c>
      <c r="AC66" s="303"/>
      <c r="AD66" s="303"/>
      <c r="AE66" s="265">
        <f>('Fluid (original units) sorted'!AE66)/('Fluid (original units) sorted'!AE$420*1000)</f>
        <v>2.8206357713028517E-5</v>
      </c>
      <c r="AF66" s="303"/>
      <c r="AG66" s="303"/>
      <c r="AH66" s="307"/>
      <c r="AI66" s="287"/>
      <c r="AJ66" s="24"/>
    </row>
    <row r="67" spans="1:36">
      <c r="A67" s="11" t="s">
        <v>215</v>
      </c>
      <c r="B67" s="12" t="s">
        <v>180</v>
      </c>
      <c r="C67" s="12" t="s">
        <v>80</v>
      </c>
      <c r="D67" s="12" t="s">
        <v>181</v>
      </c>
      <c r="E67" s="11">
        <v>230</v>
      </c>
      <c r="G67" s="11">
        <v>41.413285999999999</v>
      </c>
      <c r="H67" s="11">
        <v>-120.10247699999999</v>
      </c>
      <c r="I67" s="11" t="s">
        <v>215</v>
      </c>
      <c r="J67" s="15">
        <v>-9.7312659040562511E-3</v>
      </c>
      <c r="K67" s="16">
        <v>57.92</v>
      </c>
      <c r="L67" s="16">
        <v>14.4</v>
      </c>
      <c r="M67" s="17">
        <v>21350</v>
      </c>
      <c r="N67" s="265" t="str">
        <f>IF('Fluid (original units) sorted'!N67&lt;&gt;0,(10^-('Fluid (original units) sorted'!N67)),"")</f>
        <v/>
      </c>
      <c r="O67" s="265">
        <f>IF('Fluid (original units) sorted'!O67&lt;&gt;0,(10^-('Fluid (original units) sorted'!O67)),"")</f>
        <v>6.3095734448019329E-9</v>
      </c>
      <c r="P67" s="303"/>
      <c r="Q67" s="318"/>
      <c r="R67" s="265" t="s">
        <v>491</v>
      </c>
      <c r="S67" s="265">
        <f>('Fluid (original units) sorted'!S67)/('Fluid (original units) sorted'!S$420*1000)</f>
        <v>4.9933422103861519E-4</v>
      </c>
      <c r="T67" s="265">
        <f>('Fluid (original units) sorted'!T67)/('Fluid (original units) sorted'!T$420*1000)</f>
        <v>2.6533540787924367E-3</v>
      </c>
      <c r="U67" s="265">
        <f>('Fluid (original units) sorted'!U67)/('Fluid (original units) sorted'!U$420*1000)</f>
        <v>3.5807183432527751E-5</v>
      </c>
      <c r="V67" s="265">
        <f>('Fluid (original units) sorted'!V67)/('Fluid (original units) sorted'!V$420*1000)</f>
        <v>4.4910179640718562E-4</v>
      </c>
      <c r="W67" s="265">
        <f>('Fluid (original units) sorted'!W67)/('Fluid (original units) sorted'!W$420*1000)</f>
        <v>1.2343139271754782E-4</v>
      </c>
      <c r="X67" s="265">
        <f>('Fluid (original units) sorted'!X67)/('Fluid (original units) sorted'!X$420*1000)</f>
        <v>4.439922301359726E-5</v>
      </c>
      <c r="Y67" s="101">
        <f t="shared" si="0"/>
        <v>74.101166984893098</v>
      </c>
      <c r="Z67" s="251"/>
      <c r="AA67" s="251"/>
      <c r="AB67" s="265">
        <f>('Fluid (original units) sorted'!AB67)/('Fluid (original units) sorted'!AB$420*1000)</f>
        <v>9.9913175450533484E-4</v>
      </c>
      <c r="AC67" s="303"/>
      <c r="AD67" s="265">
        <f>('Fluid (original units) sorted'!AD67)/('Fluid (original units) sorted'!AD$420*1000)</f>
        <v>9.7852858448553332E-4</v>
      </c>
      <c r="AE67" s="265">
        <f>('Fluid (original units) sorted'!AE67)/('Fluid (original units) sorted'!AE$420*1000)</f>
        <v>9.3080980452994104E-4</v>
      </c>
      <c r="AF67" s="265">
        <f>('Fluid (original units) sorted'!AF67)/('Fluid (original units) sorted'!AF$420*1000)</f>
        <v>0</v>
      </c>
      <c r="AG67" s="265">
        <f>('Fluid (original units) sorted'!AG67)/('Fluid (original units) sorted'!AG$420*1000)</f>
        <v>2.2580645161290321E-5</v>
      </c>
      <c r="AH67" s="307"/>
      <c r="AI67" s="287"/>
      <c r="AJ67" s="24"/>
    </row>
    <row r="68" spans="1:36">
      <c r="A68" s="27" t="s">
        <v>223</v>
      </c>
      <c r="B68" s="12" t="s">
        <v>180</v>
      </c>
      <c r="C68" s="12" t="s">
        <v>85</v>
      </c>
      <c r="D68" s="12" t="s">
        <v>218</v>
      </c>
      <c r="E68" s="27">
        <v>130</v>
      </c>
      <c r="F68" s="28"/>
      <c r="G68" s="11">
        <v>41.394857000000002</v>
      </c>
      <c r="H68" s="11">
        <v>-120.09997799999999</v>
      </c>
      <c r="I68" s="27" t="s">
        <v>223</v>
      </c>
      <c r="J68" s="15">
        <v>8.1904983316760938E-3</v>
      </c>
      <c r="K68" s="16">
        <v>57.92</v>
      </c>
      <c r="L68" s="16">
        <v>14.4</v>
      </c>
      <c r="M68" s="17">
        <v>22837</v>
      </c>
      <c r="N68" s="265">
        <f>IF('Fluid (original units) sorted'!N68&lt;&gt;0,(10^-('Fluid (original units) sorted'!N68)),"")</f>
        <v>5.0118723362727114E-9</v>
      </c>
      <c r="O68" s="265">
        <f>IF('Fluid (original units) sorted'!O68&lt;&gt;0,(10^-('Fluid (original units) sorted'!O68)),"")</f>
        <v>1.5848931924611133E-8</v>
      </c>
      <c r="P68" s="303"/>
      <c r="Q68" s="318"/>
      <c r="R68" s="265" t="s">
        <v>491</v>
      </c>
      <c r="S68" s="265">
        <f>('Fluid (original units) sorted'!S68)/('Fluid (original units) sorted'!S$420*1000)</f>
        <v>6.9906790945406126E-4</v>
      </c>
      <c r="T68" s="265">
        <f>('Fluid (original units) sorted'!T68)/('Fluid (original units) sorted'!T$420*1000)</f>
        <v>1.4354210590188593E-3</v>
      </c>
      <c r="U68" s="265">
        <f>('Fluid (original units) sorted'!U68)/('Fluid (original units) sorted'!U$420*1000)</f>
        <v>5.3710775148791636E-5</v>
      </c>
      <c r="V68" s="265">
        <f>('Fluid (original units) sorted'!V68)/('Fluid (original units) sorted'!V$420*1000)</f>
        <v>1.5469061876247507E-4</v>
      </c>
      <c r="W68" s="265">
        <f>('Fluid (original units) sorted'!W68)/('Fluid (original units) sorted'!W$420*1000)</f>
        <v>1.6457519029006377E-5</v>
      </c>
      <c r="X68" s="265">
        <f>('Fluid (original units) sorted'!X68)/('Fluid (original units) sorted'!X$420*1000)</f>
        <v>1.757469244288225E-5</v>
      </c>
      <c r="Y68" s="101">
        <f t="shared" si="0"/>
        <v>26.725011043731936</v>
      </c>
      <c r="Z68" s="251"/>
      <c r="AA68" s="251"/>
      <c r="AB68" s="265">
        <f>('Fluid (original units) sorted'!AB68)/('Fluid (original units) sorted'!AB$420*1000)</f>
        <v>1.318853915947042E-3</v>
      </c>
      <c r="AC68" s="303"/>
      <c r="AD68" s="265">
        <f>('Fluid (original units) sorted'!AD68)/('Fluid (original units) sorted'!AD$420*1000)</f>
        <v>1.5614817837535105E-4</v>
      </c>
      <c r="AE68" s="265">
        <f>('Fluid (original units) sorted'!AE68)/('Fluid (original units) sorted'!AE$420*1000)</f>
        <v>1.4667306010774828E-4</v>
      </c>
      <c r="AF68" s="265">
        <f>('Fluid (original units) sorted'!AF68)/('Fluid (original units) sorted'!AF$420*1000)</f>
        <v>1.5790800942584489E-5</v>
      </c>
      <c r="AG68" s="265">
        <f>('Fluid (original units) sorted'!AG68)/('Fluid (original units) sorted'!AG$420*1000)</f>
        <v>8.0645161290322584E-6</v>
      </c>
      <c r="AH68" s="307"/>
      <c r="AI68" s="287"/>
      <c r="AJ68" s="24"/>
    </row>
    <row r="69" spans="1:36">
      <c r="A69" s="11" t="s">
        <v>249</v>
      </c>
      <c r="B69" s="12" t="s">
        <v>180</v>
      </c>
      <c r="C69" s="12" t="s">
        <v>248</v>
      </c>
      <c r="D69" s="12" t="s">
        <v>218</v>
      </c>
      <c r="E69" s="30">
        <v>84</v>
      </c>
      <c r="F69" s="31"/>
      <c r="G69" s="11">
        <v>41.530183000000001</v>
      </c>
      <c r="H69" s="11">
        <v>-120.181864</v>
      </c>
      <c r="I69" s="11" t="s">
        <v>249</v>
      </c>
      <c r="J69" s="15">
        <v>-1.498410592566143E-3</v>
      </c>
      <c r="K69" s="16">
        <v>57.92</v>
      </c>
      <c r="L69" s="16">
        <v>14.4</v>
      </c>
      <c r="M69" s="17">
        <v>21349</v>
      </c>
      <c r="N69" s="265" t="str">
        <f>IF('Fluid (original units) sorted'!N69&lt;&gt;0,(10^-('Fluid (original units) sorted'!N69)),"")</f>
        <v/>
      </c>
      <c r="O69" s="265">
        <f>IF('Fluid (original units) sorted'!O69&lt;&gt;0,(10^-('Fluid (original units) sorted'!O69)),"")</f>
        <v>3.981071705534957E-8</v>
      </c>
      <c r="P69" s="303"/>
      <c r="Q69" s="318"/>
      <c r="R69" s="265" t="s">
        <v>491</v>
      </c>
      <c r="S69" s="265">
        <f>('Fluid (original units) sorted'!S69)/('Fluid (original units) sorted'!S$420*1000)</f>
        <v>5.1597869507323567E-4</v>
      </c>
      <c r="T69" s="265">
        <f>('Fluid (original units) sorted'!T69)/('Fluid (original units) sorted'!T$420*1000)</f>
        <v>4.7847368633961972E-4</v>
      </c>
      <c r="U69" s="265">
        <f>('Fluid (original units) sorted'!U69)/('Fluid (original units) sorted'!U$420*1000)</f>
        <v>3.3249527473061485E-5</v>
      </c>
      <c r="V69" s="265">
        <f>('Fluid (original units) sorted'!V69)/('Fluid (original units) sorted'!V$420*1000)</f>
        <v>1.0728542914171656E-3</v>
      </c>
      <c r="W69" s="265">
        <f>('Fluid (original units) sorted'!W69)/('Fluid (original units) sorted'!W$420*1000)</f>
        <v>4.9372557087019127E-4</v>
      </c>
      <c r="X69" s="265">
        <f>('Fluid (original units) sorted'!X69)/('Fluid (original units) sorted'!X$420*1000)</f>
        <v>1.1099805753399315E-5</v>
      </c>
      <c r="Y69" s="101">
        <f t="shared" ref="Y69:Y132" si="1">T69/U69</f>
        <v>14.390390562009504</v>
      </c>
      <c r="Z69" s="251"/>
      <c r="AA69" s="251"/>
      <c r="AB69" s="265">
        <f>('Fluid (original units) sorted'!AB69)/('Fluid (original units) sorted'!AB$420*1000)</f>
        <v>3.4370132354983518E-3</v>
      </c>
      <c r="AC69" s="303"/>
      <c r="AD69" s="265">
        <f>('Fluid (original units) sorted'!AD69)/('Fluid (original units) sorted'!AD$420*1000)</f>
        <v>8.2238040611018232E-5</v>
      </c>
      <c r="AE69" s="265">
        <f>('Fluid (original units) sorted'!AE69)/('Fluid (original units) sorted'!AE$420*1000)</f>
        <v>2.8206357713028517E-5</v>
      </c>
      <c r="AF69" s="265">
        <f>('Fluid (original units) sorted'!AF69)/('Fluid (original units) sorted'!AF$420*1000)</f>
        <v>5.2636003141948311E-6</v>
      </c>
      <c r="AG69" s="265">
        <f>('Fluid (original units) sorted'!AG69)/('Fluid (original units) sorted'!AG$420*1000)</f>
        <v>2.0967741935483873E-5</v>
      </c>
      <c r="AH69" s="307"/>
      <c r="AI69" s="287"/>
      <c r="AJ69" s="24"/>
    </row>
    <row r="70" spans="1:36">
      <c r="A70" s="11" t="s">
        <v>262</v>
      </c>
      <c r="B70" s="12" t="s">
        <v>180</v>
      </c>
      <c r="C70" s="12" t="s">
        <v>77</v>
      </c>
      <c r="D70" s="12" t="s">
        <v>261</v>
      </c>
      <c r="E70" s="11">
        <v>200</v>
      </c>
      <c r="G70" s="11">
        <v>41.503818000000003</v>
      </c>
      <c r="H70" s="11">
        <v>-120.148483</v>
      </c>
      <c r="I70" s="11" t="s">
        <v>262</v>
      </c>
      <c r="J70" s="15">
        <v>2.522871353354858E-2</v>
      </c>
      <c r="K70" s="16">
        <v>57.92</v>
      </c>
      <c r="L70" s="16">
        <v>14.4</v>
      </c>
      <c r="M70" s="17">
        <v>30189</v>
      </c>
      <c r="N70" s="265">
        <f>IF('Fluid (original units) sorted'!N70&lt;&gt;0,(10^-('Fluid (original units) sorted'!N70)),"")</f>
        <v>2.5118864315095751E-8</v>
      </c>
      <c r="O70" s="265">
        <f>IF('Fluid (original units) sorted'!O70&lt;&gt;0,(10^-('Fluid (original units) sorted'!O70)),"")</f>
        <v>1.5848931924611133E-8</v>
      </c>
      <c r="P70" s="303"/>
      <c r="Q70" s="318"/>
      <c r="R70" s="265" t="s">
        <v>491</v>
      </c>
      <c r="S70" s="303"/>
      <c r="T70" s="265">
        <f>('Fluid (original units) sorted'!T70)/('Fluid (original units) sorted'!T$420*1000)</f>
        <v>1.2614306276226338E-3</v>
      </c>
      <c r="U70" s="265">
        <f>('Fluid (original units) sorted'!U70)/('Fluid (original units) sorted'!U$420*1000)</f>
        <v>2.5576559594662682E-5</v>
      </c>
      <c r="V70" s="265">
        <f>('Fluid (original units) sorted'!V70)/('Fluid (original units) sorted'!V$420*1000)</f>
        <v>6.7365269461077846E-4</v>
      </c>
      <c r="W70" s="265">
        <f>('Fluid (original units) sorted'!W70)/('Fluid (original units) sorted'!W$420*1000)</f>
        <v>4.1143797572515943E-4</v>
      </c>
      <c r="X70" s="265">
        <f>('Fluid (original units) sorted'!X70)/('Fluid (original units) sorted'!X$420*1000)</f>
        <v>0</v>
      </c>
      <c r="Y70" s="101">
        <f t="shared" si="1"/>
        <v>49.319793107978029</v>
      </c>
      <c r="Z70" s="251"/>
      <c r="AA70" s="251"/>
      <c r="AB70" s="265">
        <f>('Fluid (original units) sorted'!AB70)/('Fluid (original units) sorted'!AB$420*1000)</f>
        <v>3.1972216144170716E-3</v>
      </c>
      <c r="AC70" s="303"/>
      <c r="AD70" s="303"/>
      <c r="AE70" s="265">
        <f>('Fluid (original units) sorted'!AE70)/('Fluid (original units) sorted'!AE$420*1000)</f>
        <v>8.4619073139085551E-5</v>
      </c>
      <c r="AF70" s="265">
        <f>('Fluid (original units) sorted'!AF70)/('Fluid (original units) sorted'!AF$420*1000)</f>
        <v>5.2636003141948311E-6</v>
      </c>
      <c r="AG70" s="265">
        <f>('Fluid (original units) sorted'!AG70)/('Fluid (original units) sorted'!AG$420*1000)</f>
        <v>0</v>
      </c>
      <c r="AH70" s="307"/>
      <c r="AI70" s="287"/>
      <c r="AJ70" s="24"/>
    </row>
    <row r="71" spans="1:36">
      <c r="A71" s="11" t="s">
        <v>272</v>
      </c>
      <c r="B71" s="12" t="s">
        <v>180</v>
      </c>
      <c r="C71" s="12" t="s">
        <v>230</v>
      </c>
      <c r="D71" s="12" t="s">
        <v>181</v>
      </c>
      <c r="E71" s="11">
        <v>150</v>
      </c>
      <c r="G71" s="11">
        <v>41.479931000000001</v>
      </c>
      <c r="H71" s="11">
        <v>-120.166623</v>
      </c>
      <c r="I71" s="11" t="s">
        <v>272</v>
      </c>
      <c r="J71" s="15">
        <v>-0.14931127883710951</v>
      </c>
      <c r="K71" s="16">
        <v>57.92</v>
      </c>
      <c r="L71" s="16">
        <v>14.4</v>
      </c>
      <c r="M71" s="17">
        <v>25003</v>
      </c>
      <c r="N71" s="265" t="str">
        <f>IF('Fluid (original units) sorted'!N71&lt;&gt;0,(10^-('Fluid (original units) sorted'!N71)),"")</f>
        <v/>
      </c>
      <c r="O71" s="265">
        <f>IF('Fluid (original units) sorted'!O71&lt;&gt;0,(10^-('Fluid (original units) sorted'!O71)),"")</f>
        <v>3.9810717055349665E-9</v>
      </c>
      <c r="P71" s="303"/>
      <c r="Q71" s="318"/>
      <c r="R71" s="265" t="s">
        <v>491</v>
      </c>
      <c r="S71" s="265">
        <f>('Fluid (original units) sorted'!S71)/('Fluid (original units) sorted'!S$420*1000)</f>
        <v>4.1611185086551264E-4</v>
      </c>
      <c r="T71" s="265">
        <f>('Fluid (original units) sorted'!T71)/('Fluid (original units) sorted'!T$420*1000)</f>
        <v>7.8295694128301411E-4</v>
      </c>
      <c r="U71" s="265">
        <f>('Fluid (original units) sorted'!U71)/('Fluid (original units) sorted'!U$420*1000)</f>
        <v>3.069187151359522E-5</v>
      </c>
      <c r="V71" s="265">
        <f>('Fluid (original units) sorted'!V71)/('Fluid (original units) sorted'!V$420*1000)</f>
        <v>6.9860279441117767E-4</v>
      </c>
      <c r="W71" s="265">
        <f>('Fluid (original units) sorted'!W71)/('Fluid (original units) sorted'!W$420*1000)</f>
        <v>2.5509154494959883E-4</v>
      </c>
      <c r="X71" s="265">
        <f>('Fluid (original units) sorted'!X71)/('Fluid (original units) sorted'!X$420*1000)</f>
        <v>4.6249190639163818E-6</v>
      </c>
      <c r="Y71" s="101">
        <f t="shared" si="1"/>
        <v>25.510237814471392</v>
      </c>
      <c r="Z71" s="251"/>
      <c r="AA71" s="251"/>
      <c r="AB71" s="265">
        <f>('Fluid (original units) sorted'!AB71)/('Fluid (original units) sorted'!AB$420*1000)</f>
        <v>3.4370132354983518E-3</v>
      </c>
      <c r="AC71" s="303"/>
      <c r="AD71" s="265">
        <f>('Fluid (original units) sorted'!AD71)/('Fluid (original units) sorted'!AD$420*1000)</f>
        <v>4.1639514233426951E-5</v>
      </c>
      <c r="AE71" s="265">
        <f>('Fluid (original units) sorted'!AE71)/('Fluid (original units) sorted'!AE$420*1000)</f>
        <v>9.872225199559981E-5</v>
      </c>
      <c r="AF71" s="265">
        <f>('Fluid (original units) sorted'!AF71)/('Fluid (original units) sorted'!AF$420*1000)</f>
        <v>1.0527200628389662E-5</v>
      </c>
      <c r="AG71" s="265">
        <f>('Fluid (original units) sorted'!AG71)/('Fluid (original units) sorted'!AG$420*1000)</f>
        <v>4.6774193548387098E-5</v>
      </c>
      <c r="AH71" s="307"/>
      <c r="AI71" s="287"/>
      <c r="AJ71" s="24"/>
    </row>
    <row r="72" spans="1:36">
      <c r="A72" s="11" t="s">
        <v>282</v>
      </c>
      <c r="B72" s="12" t="s">
        <v>180</v>
      </c>
      <c r="C72" s="12" t="s">
        <v>85</v>
      </c>
      <c r="D72" s="12" t="s">
        <v>181</v>
      </c>
      <c r="E72" s="30">
        <v>360</v>
      </c>
      <c r="F72" s="31"/>
      <c r="G72" s="11">
        <v>41.464612000000002</v>
      </c>
      <c r="H72" s="11">
        <v>-120.135583</v>
      </c>
      <c r="I72" s="11" t="s">
        <v>282</v>
      </c>
      <c r="J72" s="15">
        <v>1.6978656916005832E-2</v>
      </c>
      <c r="K72" s="16">
        <v>57.92</v>
      </c>
      <c r="L72" s="16">
        <v>14.4</v>
      </c>
      <c r="M72" s="17">
        <v>21350</v>
      </c>
      <c r="N72" s="265" t="str">
        <f>IF('Fluid (original units) sorted'!N72&lt;&gt;0,(10^-('Fluid (original units) sorted'!N72)),"")</f>
        <v/>
      </c>
      <c r="O72" s="265">
        <f>IF('Fluid (original units) sorted'!O72&lt;&gt;0,(10^-('Fluid (original units) sorted'!O72)),"")</f>
        <v>3.1622776601683779E-9</v>
      </c>
      <c r="P72" s="303"/>
      <c r="Q72" s="318"/>
      <c r="R72" s="265" t="s">
        <v>491</v>
      </c>
      <c r="S72" s="265">
        <f>('Fluid (original units) sorted'!S72)/('Fluid (original units) sorted'!S$420*1000)</f>
        <v>5.9920106524633822E-4</v>
      </c>
      <c r="T72" s="265">
        <f>('Fluid (original units) sorted'!T72)/('Fluid (original units) sorted'!T$420*1000)</f>
        <v>1.6094114904150847E-3</v>
      </c>
      <c r="U72" s="265">
        <f>('Fluid (original units) sorted'!U72)/('Fluid (original units) sorted'!U$420*1000)</f>
        <v>8.6960302621853121E-5</v>
      </c>
      <c r="V72" s="265">
        <f>('Fluid (original units) sorted'!V72)/('Fluid (original units) sorted'!V$420*1000)</f>
        <v>3.4930139720558884E-4</v>
      </c>
      <c r="W72" s="265">
        <f>('Fluid (original units) sorted'!W72)/('Fluid (original units) sorted'!W$420*1000)</f>
        <v>2.9212096276486321E-4</v>
      </c>
      <c r="X72" s="265">
        <f>('Fluid (original units) sorted'!X72)/('Fluid (original units) sorted'!X$420*1000)</f>
        <v>7.3998705022662106E-6</v>
      </c>
      <c r="Y72" s="101">
        <f t="shared" si="1"/>
        <v>18.507427434028266</v>
      </c>
      <c r="Z72" s="251"/>
      <c r="AA72" s="251"/>
      <c r="AB72" s="265">
        <f>('Fluid (original units) sorted'!AB72)/('Fluid (original units) sorted'!AB$420*1000)</f>
        <v>2.6976557371644039E-3</v>
      </c>
      <c r="AC72" s="303"/>
      <c r="AD72" s="265">
        <f>('Fluid (original units) sorted'!AD72)/('Fluid (original units) sorted'!AD$420*1000)</f>
        <v>1.0409878558356738E-5</v>
      </c>
      <c r="AE72" s="265">
        <f>('Fluid (original units) sorted'!AE72)/('Fluid (original units) sorted'!AE$420*1000)</f>
        <v>1.1282543085211407E-4</v>
      </c>
      <c r="AF72" s="265">
        <f>('Fluid (original units) sorted'!AF72)/('Fluid (original units) sorted'!AF$420*1000)</f>
        <v>2.1054401256779324E-5</v>
      </c>
      <c r="AG72" s="265">
        <f>('Fluid (original units) sorted'!AG72)/('Fluid (original units) sorted'!AG$420*1000)</f>
        <v>2.7419354838709678E-5</v>
      </c>
      <c r="AH72" s="307"/>
      <c r="AI72" s="287"/>
      <c r="AJ72" s="24"/>
    </row>
    <row r="73" spans="1:36">
      <c r="A73" s="11" t="s">
        <v>195</v>
      </c>
      <c r="B73" s="12" t="s">
        <v>180</v>
      </c>
      <c r="C73" s="12" t="s">
        <v>77</v>
      </c>
      <c r="D73" s="12" t="s">
        <v>189</v>
      </c>
      <c r="E73" s="11">
        <v>450</v>
      </c>
      <c r="G73" s="11">
        <v>41.331339</v>
      </c>
      <c r="H73" s="11">
        <v>-120.09908900000001</v>
      </c>
      <c r="I73" s="11" t="s">
        <v>195</v>
      </c>
      <c r="J73" s="15" t="e">
        <v>#DIV/0!</v>
      </c>
      <c r="K73" s="16">
        <v>59</v>
      </c>
      <c r="L73" s="16">
        <v>15</v>
      </c>
      <c r="M73" s="17">
        <v>30551</v>
      </c>
      <c r="N73" s="265">
        <f>IF('Fluid (original units) sorted'!N73&lt;&gt;0,(10^-('Fluid (original units) sorted'!N73)),"")</f>
        <v>1.5848931924611133E-8</v>
      </c>
      <c r="O73" s="265" t="str">
        <f>IF('Fluid (original units) sorted'!O73&lt;&gt;0,(10^-('Fluid (original units) sorted'!O73)),"")</f>
        <v/>
      </c>
      <c r="P73" s="303"/>
      <c r="Q73" s="318"/>
      <c r="R73" s="265" t="s">
        <v>491</v>
      </c>
      <c r="S73" s="303"/>
      <c r="T73" s="303"/>
      <c r="U73" s="303"/>
      <c r="V73" s="303"/>
      <c r="W73" s="303"/>
      <c r="X73" s="303"/>
      <c r="Y73" s="101" t="e">
        <f t="shared" si="1"/>
        <v>#DIV/0!</v>
      </c>
      <c r="Z73" s="251"/>
      <c r="AA73" s="251"/>
      <c r="AB73" s="265">
        <f>('Fluid (original units) sorted'!AB73)/('Fluid (original units) sorted'!AB$420*1000)</f>
        <v>0</v>
      </c>
      <c r="AC73" s="303"/>
      <c r="AD73" s="303"/>
      <c r="AE73" s="303"/>
      <c r="AF73" s="303"/>
      <c r="AG73" s="303"/>
      <c r="AH73" s="307"/>
      <c r="AI73" s="287"/>
      <c r="AJ73" s="24"/>
    </row>
    <row r="74" spans="1:36">
      <c r="A74" s="27" t="s">
        <v>204</v>
      </c>
      <c r="B74" s="12" t="s">
        <v>180</v>
      </c>
      <c r="C74" s="12" t="s">
        <v>80</v>
      </c>
      <c r="D74" s="12" t="s">
        <v>203</v>
      </c>
      <c r="E74" s="27">
        <v>190</v>
      </c>
      <c r="F74" s="28"/>
      <c r="G74" s="11">
        <v>41.455663000000001</v>
      </c>
      <c r="H74" s="11">
        <v>-120.151017</v>
      </c>
      <c r="I74" s="27" t="s">
        <v>204</v>
      </c>
      <c r="J74" s="15">
        <v>5.2161041307642944E-3</v>
      </c>
      <c r="K74" s="16">
        <v>59</v>
      </c>
      <c r="L74" s="16">
        <v>15</v>
      </c>
      <c r="M74" s="17">
        <v>22837</v>
      </c>
      <c r="N74" s="265">
        <f>IF('Fluid (original units) sorted'!N74&lt;&gt;0,(10^-('Fluid (original units) sorted'!N74)),"")</f>
        <v>6.3095734448019329E-9</v>
      </c>
      <c r="O74" s="265">
        <f>IF('Fluid (original units) sorted'!O74&lt;&gt;0,(10^-('Fluid (original units) sorted'!O74)),"")</f>
        <v>1E-8</v>
      </c>
      <c r="P74" s="303"/>
      <c r="Q74" s="318"/>
      <c r="R74" s="265" t="s">
        <v>491</v>
      </c>
      <c r="S74" s="265">
        <f>('Fluid (original units) sorted'!S74)/('Fluid (original units) sorted'!S$420*1000)</f>
        <v>4.6604527296937416E-4</v>
      </c>
      <c r="T74" s="265">
        <f>('Fluid (original units) sorted'!T74)/('Fluid (original units) sorted'!T$420*1000)</f>
        <v>7.8295694128301411E-4</v>
      </c>
      <c r="U74" s="265">
        <f>('Fluid (original units) sorted'!U74)/('Fluid (original units) sorted'!U$420*1000)</f>
        <v>2.0461247675730148E-5</v>
      </c>
      <c r="V74" s="265">
        <f>('Fluid (original units) sorted'!V74)/('Fluid (original units) sorted'!V$420*1000)</f>
        <v>6.2375249500998004E-4</v>
      </c>
      <c r="W74" s="265">
        <f>('Fluid (original units) sorted'!W74)/('Fluid (original units) sorted'!W$420*1000)</f>
        <v>1.0697387368854146E-4</v>
      </c>
      <c r="X74" s="265">
        <f>('Fluid (original units) sorted'!X74)/('Fluid (original units) sorted'!X$420*1000)</f>
        <v>5.5499028766996575E-6</v>
      </c>
      <c r="Y74" s="101">
        <f t="shared" si="1"/>
        <v>38.265356721707086</v>
      </c>
      <c r="Z74" s="251"/>
      <c r="AA74" s="251"/>
      <c r="AB74" s="265">
        <f>('Fluid (original units) sorted'!AB74)/('Fluid (original units) sorted'!AB$420*1000)</f>
        <v>2.0781940493710964E-3</v>
      </c>
      <c r="AC74" s="303"/>
      <c r="AD74" s="265">
        <f>('Fluid (original units) sorted'!AD74)/('Fluid (original units) sorted'!AD$420*1000)</f>
        <v>4.9967417080112341E-5</v>
      </c>
      <c r="AE74" s="265">
        <f>('Fluid (original units) sorted'!AE74)/('Fluid (original units) sorted'!AE$420*1000)</f>
        <v>4.5130172340845631E-5</v>
      </c>
      <c r="AF74" s="265">
        <f>('Fluid (original units) sorted'!AF74)/('Fluid (original units) sorted'!AF$420*1000)</f>
        <v>5.2636003141948311E-6</v>
      </c>
      <c r="AG74" s="265">
        <f>('Fluid (original units) sorted'!AG74)/('Fluid (original units) sorted'!AG$420*1000)</f>
        <v>1.2903225806451614E-5</v>
      </c>
      <c r="AH74" s="307"/>
      <c r="AI74" s="287"/>
      <c r="AJ74" s="24"/>
    </row>
    <row r="75" spans="1:36">
      <c r="A75" s="11" t="s">
        <v>205</v>
      </c>
      <c r="B75" s="12" t="s">
        <v>180</v>
      </c>
      <c r="C75" s="12" t="s">
        <v>77</v>
      </c>
      <c r="D75" s="12" t="s">
        <v>189</v>
      </c>
      <c r="E75" s="11">
        <v>486</v>
      </c>
      <c r="G75" s="11">
        <v>41.448383999999997</v>
      </c>
      <c r="H75" s="11">
        <v>-120.147156</v>
      </c>
      <c r="I75" s="11" t="s">
        <v>205</v>
      </c>
      <c r="J75" s="15">
        <v>-1.7773503325450299E-3</v>
      </c>
      <c r="K75" s="16">
        <v>59</v>
      </c>
      <c r="L75" s="16">
        <v>15</v>
      </c>
      <c r="M75" s="17">
        <v>28306</v>
      </c>
      <c r="N75" s="265">
        <f>IF('Fluid (original units) sorted'!N75&lt;&gt;0,(10^-('Fluid (original units) sorted'!N75)),"")</f>
        <v>1E-8</v>
      </c>
      <c r="O75" s="265">
        <f>IF('Fluid (original units) sorted'!O75&lt;&gt;0,(10^-('Fluid (original units) sorted'!O75)),"")</f>
        <v>5.0118723362727114E-9</v>
      </c>
      <c r="P75" s="303"/>
      <c r="Q75" s="318"/>
      <c r="R75" s="265" t="s">
        <v>491</v>
      </c>
      <c r="S75" s="303"/>
      <c r="T75" s="265">
        <f>('Fluid (original units) sorted'!T75)/('Fluid (original units) sorted'!T$420*1000)</f>
        <v>6.0896650988678878E-4</v>
      </c>
      <c r="U75" s="265">
        <f>('Fluid (original units) sorted'!U75)/('Fluid (original units) sorted'!U$420*1000)</f>
        <v>2.0461247675730148E-5</v>
      </c>
      <c r="V75" s="265">
        <f>('Fluid (original units) sorted'!V75)/('Fluid (original units) sorted'!V$420*1000)</f>
        <v>6.7365269461077846E-4</v>
      </c>
      <c r="W75" s="265">
        <f>('Fluid (original units) sorted'!W75)/('Fluid (original units) sorted'!W$420*1000)</f>
        <v>2.4686278543509563E-4</v>
      </c>
      <c r="X75" s="265">
        <f>('Fluid (original units) sorted'!X75)/('Fluid (original units) sorted'!X$420*1000)</f>
        <v>0</v>
      </c>
      <c r="Y75" s="101">
        <f t="shared" si="1"/>
        <v>29.761944116883292</v>
      </c>
      <c r="Z75" s="251"/>
      <c r="AA75" s="251"/>
      <c r="AB75" s="265">
        <f>('Fluid (original units) sorted'!AB75)/('Fluid (original units) sorted'!AB$420*1000)</f>
        <v>2.317985670452377E-3</v>
      </c>
      <c r="AC75" s="303"/>
      <c r="AD75" s="265">
        <f>('Fluid (original units) sorted'!AD75)/('Fluid (original units) sorted'!AD$420*1000)</f>
        <v>5.2049392791783687E-5</v>
      </c>
      <c r="AE75" s="265">
        <f>('Fluid (original units) sorted'!AE75)/('Fluid (original units) sorted'!AE$420*1000)</f>
        <v>2.8206357713028517E-5</v>
      </c>
      <c r="AF75" s="303"/>
      <c r="AG75" s="303"/>
      <c r="AH75" s="307"/>
      <c r="AI75" s="287"/>
      <c r="AJ75" s="24"/>
    </row>
    <row r="76" spans="1:36">
      <c r="A76" s="11" t="s">
        <v>213</v>
      </c>
      <c r="B76" s="12" t="s">
        <v>180</v>
      </c>
      <c r="C76" s="12" t="s">
        <v>77</v>
      </c>
      <c r="D76" s="12" t="s">
        <v>210</v>
      </c>
      <c r="E76" s="11">
        <v>362</v>
      </c>
      <c r="G76" s="30">
        <v>41.434517999999997</v>
      </c>
      <c r="H76" s="30">
        <v>-120.102389</v>
      </c>
      <c r="I76" s="11" t="s">
        <v>213</v>
      </c>
      <c r="J76" s="15">
        <v>0.113943805988536</v>
      </c>
      <c r="K76" s="16">
        <v>59</v>
      </c>
      <c r="L76" s="16">
        <v>15</v>
      </c>
      <c r="M76" s="17">
        <v>30188</v>
      </c>
      <c r="N76" s="265">
        <f>IF('Fluid (original units) sorted'!N76&lt;&gt;0,(10^-('Fluid (original units) sorted'!N76)),"")</f>
        <v>1E-8</v>
      </c>
      <c r="O76" s="265">
        <f>IF('Fluid (original units) sorted'!O76&lt;&gt;0,(10^-('Fluid (original units) sorted'!O76)),"")</f>
        <v>1.2589254117941638E-8</v>
      </c>
      <c r="P76" s="303"/>
      <c r="Q76" s="318"/>
      <c r="R76" s="265" t="s">
        <v>491</v>
      </c>
      <c r="S76" s="303"/>
      <c r="T76" s="265">
        <f>('Fluid (original units) sorted'!T76)/('Fluid (original units) sorted'!T$420*1000)</f>
        <v>8.6995215698112678E-4</v>
      </c>
      <c r="U76" s="265">
        <f>('Fluid (original units) sorted'!U76)/('Fluid (original units) sorted'!U$420*1000)</f>
        <v>6.1383743027190439E-5</v>
      </c>
      <c r="V76" s="265">
        <f>('Fluid (original units) sorted'!V76)/('Fluid (original units) sorted'!V$420*1000)</f>
        <v>5.9880239520958083E-4</v>
      </c>
      <c r="W76" s="265">
        <f>('Fluid (original units) sorted'!W76)/('Fluid (original units) sorted'!W$420*1000)</f>
        <v>2.8800658300761158E-4</v>
      </c>
      <c r="X76" s="265">
        <f>('Fluid (original units) sorted'!X76)/('Fluid (original units) sorted'!X$420*1000)</f>
        <v>0</v>
      </c>
      <c r="Y76" s="101">
        <f t="shared" si="1"/>
        <v>14.172354341372996</v>
      </c>
      <c r="Z76" s="251"/>
      <c r="AA76" s="251"/>
      <c r="AB76" s="265">
        <f>('Fluid (original units) sorted'!AB76)/('Fluid (original units) sorted'!AB$420*1000)</f>
        <v>2.1181593195513096E-3</v>
      </c>
      <c r="AC76" s="303"/>
      <c r="AD76" s="303"/>
      <c r="AE76" s="265">
        <f>('Fluid (original units) sorted'!AE76)/('Fluid (original units) sorted'!AE$420*1000)</f>
        <v>2.8206357713028517E-5</v>
      </c>
      <c r="AF76" s="265">
        <f>('Fluid (original units) sorted'!AF76)/('Fluid (original units) sorted'!AF$420*1000)</f>
        <v>5.2636003141948311E-6</v>
      </c>
      <c r="AG76" s="265">
        <f>('Fluid (original units) sorted'!AG76)/('Fluid (original units) sorted'!AG$420*1000)</f>
        <v>0</v>
      </c>
      <c r="AH76" s="307"/>
      <c r="AI76" s="287"/>
      <c r="AJ76" s="24"/>
    </row>
    <row r="77" spans="1:36">
      <c r="A77" s="11" t="s">
        <v>219</v>
      </c>
      <c r="B77" s="12" t="s">
        <v>180</v>
      </c>
      <c r="C77" s="12" t="s">
        <v>85</v>
      </c>
      <c r="D77" s="12" t="s">
        <v>218</v>
      </c>
      <c r="E77" s="11">
        <v>60</v>
      </c>
      <c r="G77" s="11">
        <v>41.400298999999997</v>
      </c>
      <c r="H77" s="14">
        <v>-120.11851</v>
      </c>
      <c r="I77" s="11" t="s">
        <v>219</v>
      </c>
      <c r="J77" s="15">
        <v>-6.35308661461805E-3</v>
      </c>
      <c r="K77" s="16">
        <v>59</v>
      </c>
      <c r="L77" s="16">
        <v>15</v>
      </c>
      <c r="M77" s="17">
        <v>21350</v>
      </c>
      <c r="N77" s="265" t="str">
        <f>IF('Fluid (original units) sorted'!N77&lt;&gt;0,(10^-('Fluid (original units) sorted'!N77)),"")</f>
        <v/>
      </c>
      <c r="O77" s="265">
        <f>IF('Fluid (original units) sorted'!O77&lt;&gt;0,(10^-('Fluid (original units) sorted'!O77)),"")</f>
        <v>5.0118723362727114E-9</v>
      </c>
      <c r="P77" s="303"/>
      <c r="Q77" s="318"/>
      <c r="R77" s="265" t="s">
        <v>491</v>
      </c>
      <c r="S77" s="265">
        <f>('Fluid (original units) sorted'!S77)/('Fluid (original units) sorted'!S$420*1000)</f>
        <v>5.9920106524633822E-4</v>
      </c>
      <c r="T77" s="265">
        <f>('Fluid (original units) sorted'!T77)/('Fluid (original units) sorted'!T$420*1000)</f>
        <v>3.0448325494339439E-4</v>
      </c>
      <c r="U77" s="265">
        <f>('Fluid (original units) sorted'!U77)/('Fluid (original units) sorted'!U$420*1000)</f>
        <v>6.3941398986656705E-5</v>
      </c>
      <c r="V77" s="265">
        <f>('Fluid (original units) sorted'!V77)/('Fluid (original units) sorted'!V$420*1000)</f>
        <v>4.2415169660678641E-4</v>
      </c>
      <c r="W77" s="265">
        <f>('Fluid (original units) sorted'!W77)/('Fluid (original units) sorted'!W$420*1000)</f>
        <v>3.8263731742439831E-4</v>
      </c>
      <c r="X77" s="265">
        <f>('Fluid (original units) sorted'!X77)/('Fluid (original units) sorted'!X$420*1000)</f>
        <v>1.4799741004532421E-5</v>
      </c>
      <c r="Y77" s="101">
        <f t="shared" si="1"/>
        <v>4.7619110587013269</v>
      </c>
      <c r="Z77" s="251"/>
      <c r="AA77" s="251"/>
      <c r="AB77" s="265">
        <f>('Fluid (original units) sorted'!AB77)/('Fluid (original units) sorted'!AB$420*1000)</f>
        <v>1.8983503335601361E-3</v>
      </c>
      <c r="AC77" s="303"/>
      <c r="AD77" s="265">
        <f>('Fluid (original units) sorted'!AD77)/('Fluid (original units) sorted'!AD$420*1000)</f>
        <v>3.435259924257723E-5</v>
      </c>
      <c r="AE77" s="265">
        <f>('Fluid (original units) sorted'!AE77)/('Fluid (original units) sorted'!AE$420*1000)</f>
        <v>1.4103178856514259E-5</v>
      </c>
      <c r="AF77" s="265">
        <f>('Fluid (original units) sorted'!AF77)/('Fluid (original units) sorted'!AF$420*1000)</f>
        <v>5.2636003141948311E-6</v>
      </c>
      <c r="AG77" s="265">
        <f>('Fluid (original units) sorted'!AG77)/('Fluid (original units) sorted'!AG$420*1000)</f>
        <v>2.0967741935483873E-5</v>
      </c>
      <c r="AH77" s="307"/>
      <c r="AI77" s="287"/>
      <c r="AJ77" s="24"/>
    </row>
    <row r="78" spans="1:36">
      <c r="A78" s="27" t="s">
        <v>241</v>
      </c>
      <c r="B78" s="12" t="s">
        <v>180</v>
      </c>
      <c r="C78" s="12" t="s">
        <v>77</v>
      </c>
      <c r="E78" s="27">
        <v>440</v>
      </c>
      <c r="F78" s="28"/>
      <c r="G78" s="11">
        <v>41.537289000000001</v>
      </c>
      <c r="H78" s="11">
        <v>-120.172552</v>
      </c>
      <c r="I78" s="27" t="s">
        <v>241</v>
      </c>
      <c r="J78" s="15">
        <v>3.8463547017915774E-2</v>
      </c>
      <c r="K78" s="16">
        <v>59</v>
      </c>
      <c r="L78" s="16">
        <v>15</v>
      </c>
      <c r="M78" s="17">
        <v>30903</v>
      </c>
      <c r="N78" s="265">
        <f>IF('Fluid (original units) sorted'!N78&lt;&gt;0,(10^-('Fluid (original units) sorted'!N78)),"")</f>
        <v>3.1622776601683699E-8</v>
      </c>
      <c r="O78" s="265">
        <f>IF('Fluid (original units) sorted'!O78&lt;&gt;0,(10^-('Fluid (original units) sorted'!O78)),"")</f>
        <v>3.9810717055349665E-9</v>
      </c>
      <c r="P78" s="303"/>
      <c r="Q78" s="318"/>
      <c r="R78" s="265" t="s">
        <v>491</v>
      </c>
      <c r="S78" s="303"/>
      <c r="T78" s="265">
        <f>('Fluid (original units) sorted'!T78)/('Fluid (original units) sorted'!T$420*1000)</f>
        <v>7.3945933343395778E-4</v>
      </c>
      <c r="U78" s="303"/>
      <c r="V78" s="265">
        <f>('Fluid (original units) sorted'!V78)/('Fluid (original units) sorted'!V$420*1000)</f>
        <v>8.9820359281437125E-4</v>
      </c>
      <c r="W78" s="265">
        <f>('Fluid (original units) sorted'!W78)/('Fluid (original units) sorted'!W$420*1000)</f>
        <v>3.7029417815264348E-4</v>
      </c>
      <c r="X78" s="303"/>
      <c r="Y78" s="101" t="e">
        <f t="shared" si="1"/>
        <v>#DIV/0!</v>
      </c>
      <c r="Z78" s="251"/>
      <c r="AA78" s="251"/>
      <c r="AB78" s="265">
        <f>('Fluid (original units) sorted'!AB78)/('Fluid (original units) sorted'!AB$420*1000)</f>
        <v>2.9774126284258977E-3</v>
      </c>
      <c r="AC78" s="303"/>
      <c r="AD78" s="303"/>
      <c r="AE78" s="265">
        <f>('Fluid (original units) sorted'!AE78)/('Fluid (original units) sorted'!AE$420*1000)</f>
        <v>5.6412715426057034E-5</v>
      </c>
      <c r="AF78" s="303"/>
      <c r="AG78" s="303"/>
      <c r="AH78" s="307"/>
      <c r="AI78" s="287"/>
      <c r="AJ78" s="24"/>
    </row>
    <row r="79" spans="1:36">
      <c r="A79" s="11" t="s">
        <v>257</v>
      </c>
      <c r="B79" s="12" t="s">
        <v>180</v>
      </c>
      <c r="C79" s="12" t="s">
        <v>77</v>
      </c>
      <c r="D79" s="12" t="s">
        <v>256</v>
      </c>
      <c r="E79" s="11">
        <v>211</v>
      </c>
      <c r="G79" s="11">
        <v>41.521383</v>
      </c>
      <c r="H79" s="11">
        <v>-120.17766399999999</v>
      </c>
      <c r="I79" s="11" t="s">
        <v>257</v>
      </c>
      <c r="J79" s="15">
        <v>-1.4044713881287337E-2</v>
      </c>
      <c r="K79" s="16">
        <v>59</v>
      </c>
      <c r="L79" s="16">
        <v>15</v>
      </c>
      <c r="M79" s="17">
        <v>27227</v>
      </c>
      <c r="N79" s="265">
        <f>IF('Fluid (original units) sorted'!N79&lt;&gt;0,(10^-('Fluid (original units) sorted'!N79)),"")</f>
        <v>5.0118723362727164E-8</v>
      </c>
      <c r="O79" s="265">
        <f>IF('Fluid (original units) sorted'!O79&lt;&gt;0,(10^-('Fluid (original units) sorted'!O79)),"")</f>
        <v>6.3095734448019329E-9</v>
      </c>
      <c r="P79" s="303"/>
      <c r="Q79" s="318"/>
      <c r="R79" s="265" t="s">
        <v>491</v>
      </c>
      <c r="S79" s="303"/>
      <c r="T79" s="265">
        <f>('Fluid (original units) sorted'!T79)/('Fluid (original units) sorted'!T$420*1000)</f>
        <v>3.7842918828679014E-4</v>
      </c>
      <c r="U79" s="265">
        <f>('Fluid (original units) sorted'!U79)/('Fluid (original units) sorted'!U$420*1000)</f>
        <v>1.7903591716263875E-5</v>
      </c>
      <c r="V79" s="265">
        <f>('Fluid (original units) sorted'!V79)/('Fluid (original units) sorted'!V$420*1000)</f>
        <v>7.2355289421157688E-4</v>
      </c>
      <c r="W79" s="265">
        <f>('Fluid (original units) sorted'!W79)/('Fluid (original units) sorted'!W$420*1000)</f>
        <v>3.5383665912363708E-4</v>
      </c>
      <c r="X79" s="265">
        <f>('Fluid (original units) sorted'!X79)/('Fluid (original units) sorted'!X$420*1000)</f>
        <v>0</v>
      </c>
      <c r="Y79" s="101">
        <f t="shared" si="1"/>
        <v>21.13705418913344</v>
      </c>
      <c r="Z79" s="251"/>
      <c r="AA79" s="251"/>
      <c r="AB79" s="265">
        <f>('Fluid (original units) sorted'!AB79)/('Fluid (original units) sorted'!AB$420*1000)</f>
        <v>2.4578641160831237E-3</v>
      </c>
      <c r="AC79" s="303"/>
      <c r="AD79" s="265">
        <f>('Fluid (original units) sorted'!AD79)/('Fluid (original units) sorted'!AD$420*1000)</f>
        <v>4.268050208926262E-5</v>
      </c>
      <c r="AE79" s="265">
        <f>('Fluid (original units) sorted'!AE79)/('Fluid (original units) sorted'!AE$420*1000)</f>
        <v>0</v>
      </c>
      <c r="AF79" s="303"/>
      <c r="AG79" s="303"/>
      <c r="AH79" s="307"/>
      <c r="AI79" s="287"/>
      <c r="AJ79" s="24"/>
    </row>
    <row r="80" spans="1:36">
      <c r="A80" s="11" t="s">
        <v>276</v>
      </c>
      <c r="B80" s="12" t="s">
        <v>180</v>
      </c>
      <c r="C80" s="12" t="s">
        <v>77</v>
      </c>
      <c r="E80" s="11">
        <v>425</v>
      </c>
      <c r="G80" s="11">
        <v>41.479579000000001</v>
      </c>
      <c r="H80" s="11">
        <v>-120.173333</v>
      </c>
      <c r="I80" s="11" t="s">
        <v>276</v>
      </c>
      <c r="J80" s="15">
        <v>-0.1145792658157066</v>
      </c>
      <c r="K80" s="16">
        <v>59</v>
      </c>
      <c r="L80" s="16">
        <v>15</v>
      </c>
      <c r="M80" s="17">
        <v>30552</v>
      </c>
      <c r="N80" s="265">
        <f>IF('Fluid (original units) sorted'!N80&lt;&gt;0,(10^-('Fluid (original units) sorted'!N80)),"")</f>
        <v>1.2589254117941638E-8</v>
      </c>
      <c r="O80" s="265">
        <f>IF('Fluid (original units) sorted'!O80&lt;&gt;0,(10^-('Fluid (original units) sorted'!O80)),"")</f>
        <v>1E-8</v>
      </c>
      <c r="P80" s="303"/>
      <c r="Q80" s="318"/>
      <c r="R80" s="265" t="s">
        <v>491</v>
      </c>
      <c r="S80" s="303"/>
      <c r="T80" s="303"/>
      <c r="U80" s="303"/>
      <c r="V80" s="265">
        <f>('Fluid (original units) sorted'!V80)/('Fluid (original units) sorted'!V$420*1000)</f>
        <v>7.4850299401197609E-4</v>
      </c>
      <c r="W80" s="265">
        <f>('Fluid (original units) sorted'!W80)/('Fluid (original units) sorted'!W$420*1000)</f>
        <v>2.4686278543509563E-4</v>
      </c>
      <c r="X80" s="265">
        <f>('Fluid (original units) sorted'!X80)/('Fluid (original units) sorted'!X$420*1000)</f>
        <v>0</v>
      </c>
      <c r="Y80" s="101" t="e">
        <f t="shared" si="1"/>
        <v>#DIV/0!</v>
      </c>
      <c r="Z80" s="251"/>
      <c r="AA80" s="251"/>
      <c r="AB80" s="265">
        <f>('Fluid (original units) sorted'!AB80)/('Fluid (original units) sorted'!AB$420*1000)</f>
        <v>2.4778467511732305E-3</v>
      </c>
      <c r="AC80" s="303"/>
      <c r="AD80" s="303"/>
      <c r="AE80" s="265">
        <f>('Fluid (original units) sorted'!AE80)/('Fluid (original units) sorted'!AE$420*1000)</f>
        <v>2.8206357713028517E-5</v>
      </c>
      <c r="AF80" s="303"/>
      <c r="AG80" s="303"/>
      <c r="AH80" s="307"/>
      <c r="AI80" s="287"/>
      <c r="AJ80" s="24"/>
    </row>
    <row r="81" spans="1:36">
      <c r="A81" s="11" t="s">
        <v>292</v>
      </c>
      <c r="B81" s="12" t="s">
        <v>180</v>
      </c>
      <c r="D81" s="12" t="s">
        <v>181</v>
      </c>
      <c r="E81" s="11">
        <v>145</v>
      </c>
      <c r="G81" s="11">
        <v>41.559362999999998</v>
      </c>
      <c r="H81" s="11">
        <v>-120.142736</v>
      </c>
      <c r="I81" s="11" t="s">
        <v>292</v>
      </c>
      <c r="J81" s="15">
        <v>-1.3394428013818821E-2</v>
      </c>
      <c r="K81" s="16">
        <v>59</v>
      </c>
      <c r="L81" s="16">
        <v>15</v>
      </c>
      <c r="M81" s="17">
        <v>21343</v>
      </c>
      <c r="N81" s="265" t="str">
        <f>IF('Fluid (original units) sorted'!N81&lt;&gt;0,(10^-('Fluid (original units) sorted'!N81)),"")</f>
        <v/>
      </c>
      <c r="O81" s="265">
        <f>IF('Fluid (original units) sorted'!O81&lt;&gt;0,(10^-('Fluid (original units) sorted'!O81)),"")</f>
        <v>6.3095734448019329E-9</v>
      </c>
      <c r="P81" s="303"/>
      <c r="Q81" s="318"/>
      <c r="R81" s="265" t="s">
        <v>491</v>
      </c>
      <c r="S81" s="265">
        <f>('Fluid (original units) sorted'!S81)/('Fluid (original units) sorted'!S$420*1000)</f>
        <v>5.3262316910785616E-4</v>
      </c>
      <c r="T81" s="265">
        <f>('Fluid (original units) sorted'!T81)/('Fluid (original units) sorted'!T$420*1000)</f>
        <v>1.4789186668679156E-3</v>
      </c>
      <c r="U81" s="265">
        <f>('Fluid (original units) sorted'!U81)/('Fluid (original units) sorted'!U$420*1000)</f>
        <v>9.2075614540785652E-5</v>
      </c>
      <c r="V81" s="265">
        <f>('Fluid (original units) sorted'!V81)/('Fluid (original units) sorted'!V$420*1000)</f>
        <v>2.9940119760479042E-4</v>
      </c>
      <c r="W81" s="265">
        <f>('Fluid (original units) sorted'!W81)/('Fluid (original units) sorted'!W$420*1000)</f>
        <v>1.6457519029006377E-5</v>
      </c>
      <c r="X81" s="265">
        <f>('Fluid (original units) sorted'!X81)/('Fluid (original units) sorted'!X$420*1000)</f>
        <v>2.7749514383498288E-5</v>
      </c>
      <c r="Y81" s="101">
        <f t="shared" si="1"/>
        <v>16.062001586889398</v>
      </c>
      <c r="Z81" s="251"/>
      <c r="AA81" s="251"/>
      <c r="AB81" s="265">
        <f>('Fluid (original units) sorted'!AB81)/('Fluid (original units) sorted'!AB$420*1000)</f>
        <v>2.0781940493710964E-3</v>
      </c>
      <c r="AC81" s="303"/>
      <c r="AD81" s="265">
        <f>('Fluid (original units) sorted'!AD81)/('Fluid (original units) sorted'!AD$420*1000)</f>
        <v>4.4762477800933973E-5</v>
      </c>
      <c r="AE81" s="265">
        <f>('Fluid (original units) sorted'!AE81)/('Fluid (original units) sorted'!AE$420*1000)</f>
        <v>1.4103178856514259E-5</v>
      </c>
      <c r="AF81" s="265">
        <f>('Fluid (original units) sorted'!AF81)/('Fluid (original units) sorted'!AF$420*1000)</f>
        <v>2.1054401256779324E-5</v>
      </c>
      <c r="AG81" s="265">
        <f>('Fluid (original units) sorted'!AG81)/('Fluid (original units) sorted'!AG$420*1000)</f>
        <v>5.9677419354838715E-5</v>
      </c>
      <c r="AH81" s="307"/>
      <c r="AI81" s="287"/>
      <c r="AJ81" s="24"/>
    </row>
    <row r="82" spans="1:36">
      <c r="A82" s="11" t="s">
        <v>294</v>
      </c>
      <c r="B82" s="12" t="s">
        <v>180</v>
      </c>
      <c r="C82" s="12" t="s">
        <v>77</v>
      </c>
      <c r="D82" s="12" t="s">
        <v>233</v>
      </c>
      <c r="G82" s="11">
        <v>41.570239000000001</v>
      </c>
      <c r="H82" s="11">
        <v>-120.173371</v>
      </c>
      <c r="I82" s="11" t="s">
        <v>294</v>
      </c>
      <c r="J82" s="15">
        <v>1.2289893707876509E-2</v>
      </c>
      <c r="K82" s="16">
        <v>59</v>
      </c>
      <c r="L82" s="16">
        <v>15</v>
      </c>
      <c r="M82" s="17">
        <v>30482</v>
      </c>
      <c r="N82" s="265">
        <f>IF('Fluid (original units) sorted'!N82&lt;&gt;0,(10^-('Fluid (original units) sorted'!N82)),"")</f>
        <v>1.2589254117941638E-8</v>
      </c>
      <c r="O82" s="265">
        <f>IF('Fluid (original units) sorted'!O82&lt;&gt;0,(10^-('Fluid (original units) sorted'!O82)),"")</f>
        <v>6.3095734448019329E-9</v>
      </c>
      <c r="P82" s="303"/>
      <c r="Q82" s="318"/>
      <c r="R82" s="265" t="s">
        <v>491</v>
      </c>
      <c r="S82" s="303"/>
      <c r="T82" s="265">
        <f>('Fluid (original units) sorted'!T82)/('Fluid (original units) sorted'!T$420*1000)</f>
        <v>6.0896650988678878E-4</v>
      </c>
      <c r="U82" s="265">
        <f>('Fluid (original units) sorted'!U82)/('Fluid (original units) sorted'!U$420*1000)</f>
        <v>3.3249527473061485E-5</v>
      </c>
      <c r="V82" s="265">
        <f>('Fluid (original units) sorted'!V82)/('Fluid (original units) sorted'!V$420*1000)</f>
        <v>7.4850299401197609E-4</v>
      </c>
      <c r="W82" s="265">
        <f>('Fluid (original units) sorted'!W82)/('Fluid (original units) sorted'!W$420*1000)</f>
        <v>3.2915038058012753E-4</v>
      </c>
      <c r="X82" s="265">
        <f>('Fluid (original units) sorted'!X82)/('Fluid (original units) sorted'!X$420*1000)</f>
        <v>0</v>
      </c>
      <c r="Y82" s="101">
        <f t="shared" si="1"/>
        <v>18.315042533466642</v>
      </c>
      <c r="Z82" s="251"/>
      <c r="AA82" s="251"/>
      <c r="AB82" s="265">
        <f>('Fluid (original units) sorted'!AB82)/('Fluid (original units) sorted'!AB$420*1000)</f>
        <v>2.1781072248216299E-3</v>
      </c>
      <c r="AC82" s="303"/>
      <c r="AD82" s="265">
        <f>('Fluid (original units) sorted'!AD82)/('Fluid (original units) sorted'!AD$420*1000)</f>
        <v>5.2049392791783687E-5</v>
      </c>
      <c r="AE82" s="265">
        <f>('Fluid (original units) sorted'!AE82)/('Fluid (original units) sorted'!AE$420*1000)</f>
        <v>1.4103178856514259E-4</v>
      </c>
      <c r="AF82" s="303"/>
      <c r="AG82" s="303"/>
      <c r="AH82" s="307"/>
      <c r="AI82" s="287"/>
      <c r="AJ82" s="24"/>
    </row>
    <row r="83" spans="1:36">
      <c r="A83" s="11" t="s">
        <v>298</v>
      </c>
      <c r="B83" s="12" t="s">
        <v>180</v>
      </c>
      <c r="C83" s="12" t="s">
        <v>77</v>
      </c>
      <c r="D83" s="12" t="s">
        <v>189</v>
      </c>
      <c r="E83" s="11">
        <v>263</v>
      </c>
      <c r="G83" s="11">
        <v>41.548121000000002</v>
      </c>
      <c r="H83" s="11">
        <v>-120.17077399999999</v>
      </c>
      <c r="I83" s="11" t="s">
        <v>298</v>
      </c>
      <c r="J83" s="15">
        <v>2.3315687397455074E-2</v>
      </c>
      <c r="K83" s="16">
        <v>59</v>
      </c>
      <c r="L83" s="16">
        <v>15</v>
      </c>
      <c r="M83" s="17">
        <v>30482</v>
      </c>
      <c r="N83" s="265">
        <f>IF('Fluid (original units) sorted'!N83&lt;&gt;0,(10^-('Fluid (original units) sorted'!N83)),"")</f>
        <v>1E-8</v>
      </c>
      <c r="O83" s="265">
        <f>IF('Fluid (original units) sorted'!O83&lt;&gt;0,(10^-('Fluid (original units) sorted'!O83)),"")</f>
        <v>6.3095734448019329E-9</v>
      </c>
      <c r="P83" s="303"/>
      <c r="Q83" s="318"/>
      <c r="R83" s="265" t="s">
        <v>491</v>
      </c>
      <c r="S83" s="303"/>
      <c r="T83" s="265">
        <f>('Fluid (original units) sorted'!T83)/('Fluid (original units) sorted'!T$420*1000)</f>
        <v>1.6964067061131973E-3</v>
      </c>
      <c r="U83" s="265">
        <f>('Fluid (original units) sorted'!U83)/('Fluid (original units) sorted'!U$420*1000)</f>
        <v>3.5807183432527751E-5</v>
      </c>
      <c r="V83" s="265">
        <f>('Fluid (original units) sorted'!V83)/('Fluid (original units) sorted'!V$420*1000)</f>
        <v>4.2415169660678641E-4</v>
      </c>
      <c r="W83" s="265">
        <f>('Fluid (original units) sorted'!W83)/('Fluid (original units) sorted'!W$420*1000)</f>
        <v>1.2343139271754782E-4</v>
      </c>
      <c r="X83" s="265">
        <f>('Fluid (original units) sorted'!X83)/('Fluid (original units) sorted'!X$420*1000)</f>
        <v>1.8499676255665527E-5</v>
      </c>
      <c r="Y83" s="101">
        <f t="shared" si="1"/>
        <v>47.376155941161166</v>
      </c>
      <c r="Z83" s="251"/>
      <c r="AA83" s="251"/>
      <c r="AB83" s="265">
        <f>('Fluid (original units) sorted'!AB83)/('Fluid (original units) sorted'!AB$420*1000)</f>
        <v>2.4578641160831237E-3</v>
      </c>
      <c r="AC83" s="303"/>
      <c r="AD83" s="265">
        <f>('Fluid (original units) sorted'!AD83)/('Fluid (original units) sorted'!AD$420*1000)</f>
        <v>8.3279028466853901E-5</v>
      </c>
      <c r="AE83" s="265">
        <f>('Fluid (original units) sorted'!AE83)/('Fluid (original units) sorted'!AE$420*1000)</f>
        <v>5.6412715426057034E-5</v>
      </c>
      <c r="AF83" s="303"/>
      <c r="AG83" s="303"/>
      <c r="AH83" s="307"/>
      <c r="AI83" s="287"/>
      <c r="AJ83" s="24"/>
    </row>
    <row r="84" spans="1:36">
      <c r="A84" s="11" t="s">
        <v>183</v>
      </c>
      <c r="B84" s="12" t="s">
        <v>180</v>
      </c>
      <c r="C84" s="12" t="s">
        <v>85</v>
      </c>
      <c r="D84" s="12" t="s">
        <v>181</v>
      </c>
      <c r="E84" s="11">
        <v>172</v>
      </c>
      <c r="G84" s="11">
        <v>41.322682999999998</v>
      </c>
      <c r="H84" s="11">
        <v>-120.09496300000001</v>
      </c>
      <c r="I84" s="11" t="s">
        <v>183</v>
      </c>
      <c r="J84" s="15">
        <v>8.0649434852838597E-3</v>
      </c>
      <c r="K84" s="16">
        <v>59.900000000000006</v>
      </c>
      <c r="L84" s="16">
        <v>15.5</v>
      </c>
      <c r="M84" s="17">
        <v>21437</v>
      </c>
      <c r="N84" s="265" t="str">
        <f>IF('Fluid (original units) sorted'!N84&lt;&gt;0,(10^-('Fluid (original units) sorted'!N84)),"")</f>
        <v/>
      </c>
      <c r="O84" s="265">
        <f>IF('Fluid (original units) sorted'!O84&lt;&gt;0,(10^-('Fluid (original units) sorted'!O84)),"")</f>
        <v>1E-8</v>
      </c>
      <c r="P84" s="303"/>
      <c r="Q84" s="318"/>
      <c r="R84" s="265" t="s">
        <v>491</v>
      </c>
      <c r="S84" s="265">
        <f>('Fluid (original units) sorted'!S84)/('Fluid (original units) sorted'!S$420*1000)</f>
        <v>7.1571238348868175E-4</v>
      </c>
      <c r="T84" s="265">
        <f>('Fluid (original units) sorted'!T84)/('Fluid (original units) sorted'!T$420*1000)</f>
        <v>7.3945933343395778E-4</v>
      </c>
      <c r="U84" s="265">
        <f>('Fluid (original units) sorted'!U84)/('Fluid (original units) sorted'!U$420*1000)</f>
        <v>1.0742155029758327E-4</v>
      </c>
      <c r="V84" s="265">
        <f>('Fluid (original units) sorted'!V84)/('Fluid (original units) sorted'!V$420*1000)</f>
        <v>4.7405189620758483E-4</v>
      </c>
      <c r="W84" s="265">
        <f>('Fluid (original units) sorted'!W84)/('Fluid (original units) sorted'!W$420*1000)</f>
        <v>2.0571898786257971E-4</v>
      </c>
      <c r="X84" s="265">
        <f>('Fluid (original units) sorted'!X84)/('Fluid (original units) sorted'!X$420*1000)</f>
        <v>1.8499676255665527E-6</v>
      </c>
      <c r="Y84" s="101">
        <f t="shared" si="1"/>
        <v>6.883714965809741</v>
      </c>
      <c r="Z84" s="251"/>
      <c r="AA84" s="251"/>
      <c r="AB84" s="265">
        <f>('Fluid (original units) sorted'!AB84)/('Fluid (original units) sorted'!AB$420*1000)</f>
        <v>2.0582114142809896E-3</v>
      </c>
      <c r="AC84" s="303"/>
      <c r="AD84" s="265">
        <f>('Fluid (original units) sorted'!AD84)/('Fluid (original units) sorted'!AD$420*1000)</f>
        <v>3.2270623530905884E-5</v>
      </c>
      <c r="AE84" s="265">
        <f>('Fluid (original units) sorted'!AE84)/('Fluid (original units) sorted'!AE$420*1000)</f>
        <v>2.8206357713028517E-5</v>
      </c>
      <c r="AF84" s="265">
        <f>('Fluid (original units) sorted'!AF84)/('Fluid (original units) sorted'!AF$420*1000)</f>
        <v>1.0527200628389662E-5</v>
      </c>
      <c r="AG84" s="265">
        <f>('Fluid (original units) sorted'!AG84)/('Fluid (original units) sorted'!AG$420*1000)</f>
        <v>9.6774193548387087E-6</v>
      </c>
      <c r="AH84" s="307"/>
      <c r="AI84" s="287"/>
      <c r="AJ84" s="24"/>
    </row>
    <row r="85" spans="1:36">
      <c r="A85" s="27" t="s">
        <v>188</v>
      </c>
      <c r="B85" s="12" t="s">
        <v>180</v>
      </c>
      <c r="C85" s="12" t="s">
        <v>85</v>
      </c>
      <c r="D85" s="12" t="s">
        <v>186</v>
      </c>
      <c r="E85" s="27">
        <v>350</v>
      </c>
      <c r="F85" s="28"/>
      <c r="G85" s="11">
        <v>41.354958000000003</v>
      </c>
      <c r="H85" s="11">
        <v>-120.123665</v>
      </c>
      <c r="I85" s="27" t="s">
        <v>188</v>
      </c>
      <c r="J85" s="15">
        <v>8.2431512374395565E-3</v>
      </c>
      <c r="K85" s="16">
        <v>59.900000000000006</v>
      </c>
      <c r="L85" s="16">
        <v>15.5</v>
      </c>
      <c r="M85" s="17">
        <v>28726</v>
      </c>
      <c r="N85" s="265">
        <f>IF('Fluid (original units) sorted'!N85&lt;&gt;0,(10^-('Fluid (original units) sorted'!N85)),"")</f>
        <v>1E-8</v>
      </c>
      <c r="O85" s="265">
        <f>IF('Fluid (original units) sorted'!O85&lt;&gt;0,(10^-('Fluid (original units) sorted'!O85)),"")</f>
        <v>1E-8</v>
      </c>
      <c r="P85" s="303"/>
      <c r="Q85" s="318"/>
      <c r="R85" s="265" t="s">
        <v>491</v>
      </c>
      <c r="S85" s="303"/>
      <c r="T85" s="265">
        <f>('Fluid (original units) sorted'!T85)/('Fluid (original units) sorted'!T$420*1000)</f>
        <v>6.0896650988678878E-4</v>
      </c>
      <c r="U85" s="265">
        <f>('Fluid (original units) sorted'!U85)/('Fluid (original units) sorted'!U$420*1000)</f>
        <v>3.069187151359522E-5</v>
      </c>
      <c r="V85" s="265">
        <f>('Fluid (original units) sorted'!V85)/('Fluid (original units) sorted'!V$420*1000)</f>
        <v>7.9840319361277441E-4</v>
      </c>
      <c r="W85" s="265">
        <f>('Fluid (original units) sorted'!W85)/('Fluid (original units) sorted'!W$420*1000)</f>
        <v>0</v>
      </c>
      <c r="X85" s="265">
        <f>('Fluid (original units) sorted'!X85)/('Fluid (original units) sorted'!X$420*1000)</f>
        <v>0</v>
      </c>
      <c r="Y85" s="101">
        <f t="shared" si="1"/>
        <v>19.841296077922195</v>
      </c>
      <c r="Z85" s="251"/>
      <c r="AA85" s="251"/>
      <c r="AB85" s="265">
        <f>('Fluid (original units) sorted'!AB85)/('Fluid (original units) sorted'!AB$420*1000)</f>
        <v>2.1181593195513096E-3</v>
      </c>
      <c r="AC85" s="303"/>
      <c r="AD85" s="265">
        <f>('Fluid (original units) sorted'!AD85)/('Fluid (original units) sorted'!AD$420*1000)</f>
        <v>3.1229635675070215E-5</v>
      </c>
      <c r="AE85" s="265">
        <f>('Fluid (original units) sorted'!AE85)/('Fluid (original units) sorted'!AE$420*1000)</f>
        <v>0</v>
      </c>
      <c r="AF85" s="303"/>
      <c r="AG85" s="303"/>
      <c r="AH85" s="307"/>
      <c r="AI85" s="287"/>
      <c r="AJ85" s="24"/>
    </row>
    <row r="86" spans="1:36">
      <c r="A86" s="11" t="s">
        <v>207</v>
      </c>
      <c r="B86" s="12" t="s">
        <v>180</v>
      </c>
      <c r="C86" s="12" t="s">
        <v>77</v>
      </c>
      <c r="D86" s="12" t="s">
        <v>189</v>
      </c>
      <c r="E86" s="11">
        <v>500</v>
      </c>
      <c r="G86" s="11">
        <v>41.440942</v>
      </c>
      <c r="H86" s="11">
        <v>-120.143828</v>
      </c>
      <c r="I86" s="11" t="s">
        <v>207</v>
      </c>
      <c r="J86" s="15">
        <v>-1.3510559931883069E-2</v>
      </c>
      <c r="K86" s="16">
        <v>59.900000000000006</v>
      </c>
      <c r="L86" s="16">
        <v>15.5</v>
      </c>
      <c r="M86" s="17">
        <v>27227</v>
      </c>
      <c r="N86" s="265">
        <f>IF('Fluid (original units) sorted'!N86&lt;&gt;0,(10^-('Fluid (original units) sorted'!N86)),"")</f>
        <v>1.2589254117941638E-8</v>
      </c>
      <c r="O86" s="265">
        <f>IF('Fluid (original units) sorted'!O86&lt;&gt;0,(10^-('Fluid (original units) sorted'!O86)),"")</f>
        <v>6.3095734448019329E-9</v>
      </c>
      <c r="P86" s="303"/>
      <c r="Q86" s="318"/>
      <c r="R86" s="265" t="s">
        <v>491</v>
      </c>
      <c r="S86" s="303"/>
      <c r="T86" s="265">
        <f>('Fluid (original units) sorted'!T86)/('Fluid (original units) sorted'!T$420*1000)</f>
        <v>4.3497607849056339E-4</v>
      </c>
      <c r="U86" s="265">
        <f>('Fluid (original units) sorted'!U86)/('Fluid (original units) sorted'!U$420*1000)</f>
        <v>1.534593575679761E-5</v>
      </c>
      <c r="V86" s="265">
        <f>('Fluid (original units) sorted'!V86)/('Fluid (original units) sorted'!V$420*1000)</f>
        <v>7.9840319361277441E-4</v>
      </c>
      <c r="W86" s="265">
        <f>('Fluid (original units) sorted'!W86)/('Fluid (original units) sorted'!W$420*1000)</f>
        <v>2.0983336761983129E-4</v>
      </c>
      <c r="X86" s="265">
        <f>('Fluid (original units) sorted'!X86)/('Fluid (original units) sorted'!X$420*1000)</f>
        <v>0</v>
      </c>
      <c r="Y86" s="101">
        <f t="shared" si="1"/>
        <v>28.344708682745992</v>
      </c>
      <c r="Z86" s="251"/>
      <c r="AA86" s="251"/>
      <c r="AB86" s="265">
        <f>('Fluid (original units) sorted'!AB86)/('Fluid (original units) sorted'!AB$420*1000)</f>
        <v>2.2180724950018435E-3</v>
      </c>
      <c r="AC86" s="303"/>
      <c r="AD86" s="265">
        <f>('Fluid (original units) sorted'!AD86)/('Fluid (original units) sorted'!AD$420*1000)</f>
        <v>6.141828349430476E-5</v>
      </c>
      <c r="AE86" s="265">
        <f>('Fluid (original units) sorted'!AE86)/('Fluid (original units) sorted'!AE$420*1000)</f>
        <v>0</v>
      </c>
      <c r="AF86" s="303"/>
      <c r="AG86" s="303"/>
      <c r="AH86" s="307"/>
      <c r="AI86" s="287"/>
      <c r="AJ86" s="24"/>
    </row>
    <row r="87" spans="1:36">
      <c r="A87" s="27" t="s">
        <v>215</v>
      </c>
      <c r="B87" s="12" t="s">
        <v>180</v>
      </c>
      <c r="C87" s="12" t="s">
        <v>80</v>
      </c>
      <c r="D87" s="12" t="s">
        <v>181</v>
      </c>
      <c r="E87" s="27">
        <v>230</v>
      </c>
      <c r="F87" s="28"/>
      <c r="G87" s="11">
        <v>41.413285999999999</v>
      </c>
      <c r="H87" s="11">
        <v>-120.10247699999999</v>
      </c>
      <c r="I87" s="27" t="s">
        <v>215</v>
      </c>
      <c r="J87" s="15">
        <v>-1.0200120414128003E-3</v>
      </c>
      <c r="K87" s="16">
        <v>59.900000000000006</v>
      </c>
      <c r="L87" s="16">
        <v>15.5</v>
      </c>
      <c r="M87" s="17">
        <v>21788</v>
      </c>
      <c r="N87" s="265" t="str">
        <f>IF('Fluid (original units) sorted'!N87&lt;&gt;0,(10^-('Fluid (original units) sorted'!N87)),"")</f>
        <v/>
      </c>
      <c r="O87" s="265">
        <f>IF('Fluid (original units) sorted'!O87&lt;&gt;0,(10^-('Fluid (original units) sorted'!O87)),"")</f>
        <v>2.5118864315095751E-8</v>
      </c>
      <c r="P87" s="303"/>
      <c r="Q87" s="318"/>
      <c r="R87" s="265" t="s">
        <v>491</v>
      </c>
      <c r="S87" s="265">
        <f>('Fluid (original units) sorted'!S87)/('Fluid (original units) sorted'!S$420*1000)</f>
        <v>4.9933422103861519E-4</v>
      </c>
      <c r="T87" s="265">
        <f>('Fluid (original units) sorted'!T87)/('Fluid (original units) sorted'!T$420*1000)</f>
        <v>2.6098564709433805E-3</v>
      </c>
      <c r="U87" s="265">
        <f>('Fluid (original units) sorted'!U87)/('Fluid (original units) sorted'!U$420*1000)</f>
        <v>4.0922495351460295E-5</v>
      </c>
      <c r="V87" s="265">
        <f>('Fluid (original units) sorted'!V87)/('Fluid (original units) sorted'!V$420*1000)</f>
        <v>4.2415169660678641E-4</v>
      </c>
      <c r="W87" s="265">
        <f>('Fluid (original units) sorted'!W87)/('Fluid (original units) sorted'!W$420*1000)</f>
        <v>1.7691832956181854E-4</v>
      </c>
      <c r="X87" s="265">
        <f>('Fluid (original units) sorted'!X87)/('Fluid (original units) sorted'!X$420*1000)</f>
        <v>4.6249190639163815E-5</v>
      </c>
      <c r="Y87" s="101">
        <f t="shared" si="1"/>
        <v>63.775594536178481</v>
      </c>
      <c r="Z87" s="251"/>
      <c r="AA87" s="251"/>
      <c r="AB87" s="265">
        <f>('Fluid (original units) sorted'!AB87)/('Fluid (original units) sorted'!AB$420*1000)</f>
        <v>9.7914911941522826E-4</v>
      </c>
      <c r="AC87" s="303"/>
      <c r="AD87" s="265">
        <f>('Fluid (original units) sorted'!AD87)/('Fluid (original units) sorted'!AD$420*1000)</f>
        <v>9.3688907025210643E-4</v>
      </c>
      <c r="AE87" s="265">
        <f>('Fluid (original units) sorted'!AE87)/('Fluid (original units) sorted'!AE$420*1000)</f>
        <v>9.8722251995599802E-4</v>
      </c>
      <c r="AF87" s="265">
        <f>('Fluid (original units) sorted'!AF87)/('Fluid (original units) sorted'!AF$420*1000)</f>
        <v>1.5790800942584489E-5</v>
      </c>
      <c r="AG87" s="265">
        <f>('Fluid (original units) sorted'!AG87)/('Fluid (original units) sorted'!AG$420*1000)</f>
        <v>4.8387096774193544E-6</v>
      </c>
      <c r="AH87" s="307"/>
      <c r="AI87" s="287"/>
      <c r="AJ87" s="24"/>
    </row>
    <row r="88" spans="1:36">
      <c r="A88" s="11" t="s">
        <v>216</v>
      </c>
      <c r="B88" s="12" t="s">
        <v>180</v>
      </c>
      <c r="G88" s="11">
        <v>41.416708</v>
      </c>
      <c r="H88" s="11">
        <v>-120.123841</v>
      </c>
      <c r="I88" s="11" t="s">
        <v>216</v>
      </c>
      <c r="J88" s="15" t="e">
        <v>#DIV/0!</v>
      </c>
      <c r="K88" s="16">
        <v>59.900000000000006</v>
      </c>
      <c r="L88" s="16">
        <v>15.5</v>
      </c>
      <c r="M88" s="17">
        <v>26555</v>
      </c>
      <c r="N88" s="265">
        <f>IF('Fluid (original units) sorted'!N88&lt;&gt;0,(10^-('Fluid (original units) sorted'!N88)),"")</f>
        <v>2.5118864315095751E-8</v>
      </c>
      <c r="O88" s="265" t="str">
        <f>IF('Fluid (original units) sorted'!O88&lt;&gt;0,(10^-('Fluid (original units) sorted'!O88)),"")</f>
        <v/>
      </c>
      <c r="P88" s="303"/>
      <c r="Q88" s="318"/>
      <c r="R88" s="265" t="s">
        <v>491</v>
      </c>
      <c r="S88" s="303"/>
      <c r="T88" s="303"/>
      <c r="U88" s="303"/>
      <c r="V88" s="303"/>
      <c r="W88" s="303"/>
      <c r="X88" s="303"/>
      <c r="Y88" s="101" t="e">
        <f t="shared" si="1"/>
        <v>#DIV/0!</v>
      </c>
      <c r="Z88" s="251"/>
      <c r="AA88" s="251"/>
      <c r="AB88" s="265">
        <f>('Fluid (original units) sorted'!AB88)/('Fluid (original units) sorted'!AB$420*1000)</f>
        <v>0</v>
      </c>
      <c r="AC88" s="303"/>
      <c r="AD88" s="303"/>
      <c r="AE88" s="303"/>
      <c r="AF88" s="303"/>
      <c r="AG88" s="303"/>
      <c r="AH88" s="307"/>
      <c r="AI88" s="287"/>
      <c r="AJ88" s="24"/>
    </row>
    <row r="89" spans="1:36">
      <c r="A89" s="11" t="s">
        <v>266</v>
      </c>
      <c r="B89" s="12" t="s">
        <v>180</v>
      </c>
      <c r="C89" s="12" t="s">
        <v>244</v>
      </c>
      <c r="D89" s="12" t="s">
        <v>181</v>
      </c>
      <c r="E89" s="11">
        <v>410</v>
      </c>
      <c r="G89" s="11">
        <v>41.505448000000001</v>
      </c>
      <c r="H89" s="11">
        <v>-120.169855</v>
      </c>
      <c r="I89" s="11" t="s">
        <v>266</v>
      </c>
      <c r="J89" s="15">
        <v>2.0817124319391192E-4</v>
      </c>
      <c r="K89" s="16">
        <v>59.900000000000006</v>
      </c>
      <c r="L89" s="16">
        <v>15.5</v>
      </c>
      <c r="M89" s="17">
        <v>21437</v>
      </c>
      <c r="N89" s="265" t="str">
        <f>IF('Fluid (original units) sorted'!N89&lt;&gt;0,(10^-('Fluid (original units) sorted'!N89)),"")</f>
        <v/>
      </c>
      <c r="O89" s="265">
        <f>IF('Fluid (original units) sorted'!O89&lt;&gt;0,(10^-('Fluid (original units) sorted'!O89)),"")</f>
        <v>1.2589254117941638E-8</v>
      </c>
      <c r="P89" s="303"/>
      <c r="Q89" s="318"/>
      <c r="R89" s="265" t="s">
        <v>491</v>
      </c>
      <c r="S89" s="265">
        <f>('Fluid (original units) sorted'!S89)/('Fluid (original units) sorted'!S$420*1000)</f>
        <v>3.9946737683089215E-4</v>
      </c>
      <c r="T89" s="265">
        <f>('Fluid (original units) sorted'!T89)/('Fluid (original units) sorted'!T$420*1000)</f>
        <v>9.1344976483018312E-4</v>
      </c>
      <c r="U89" s="265">
        <f>('Fluid (original units) sorted'!U89)/('Fluid (original units) sorted'!U$420*1000)</f>
        <v>2.0461247675730148E-5</v>
      </c>
      <c r="V89" s="265">
        <f>('Fluid (original units) sorted'!V89)/('Fluid (original units) sorted'!V$420*1000)</f>
        <v>2.7445109780439121E-4</v>
      </c>
      <c r="W89" s="265">
        <f>('Fluid (original units) sorted'!W89)/('Fluid (original units) sorted'!W$420*1000)</f>
        <v>2.4686278543509564E-5</v>
      </c>
      <c r="X89" s="265">
        <f>('Fluid (original units) sorted'!X89)/('Fluid (original units) sorted'!X$420*1000)</f>
        <v>9.2498381278327637E-6</v>
      </c>
      <c r="Y89" s="101">
        <f t="shared" si="1"/>
        <v>44.642916175324935</v>
      </c>
      <c r="Z89" s="251"/>
      <c r="AA89" s="251"/>
      <c r="AB89" s="265">
        <f>('Fluid (original units) sorted'!AB89)/('Fluid (original units) sorted'!AB$420*1000)</f>
        <v>1.4387497264876821E-3</v>
      </c>
      <c r="AC89" s="303"/>
      <c r="AD89" s="265">
        <f>('Fluid (original units) sorted'!AD89)/('Fluid (original units) sorted'!AD$420*1000)</f>
        <v>2.706568425172752E-5</v>
      </c>
      <c r="AE89" s="265">
        <f>('Fluid (original units) sorted'!AE89)/('Fluid (original units) sorted'!AE$420*1000)</f>
        <v>2.2565086170422816E-5</v>
      </c>
      <c r="AF89" s="265">
        <f>('Fluid (original units) sorted'!AF89)/('Fluid (original units) sorted'!AF$420*1000)</f>
        <v>0</v>
      </c>
      <c r="AG89" s="265">
        <f>('Fluid (original units) sorted'!AG89)/('Fluid (original units) sorted'!AG$420*1000)</f>
        <v>1.6129032258064517E-5</v>
      </c>
      <c r="AH89" s="307"/>
      <c r="AI89" s="287"/>
      <c r="AJ89" s="24"/>
    </row>
    <row r="90" spans="1:36">
      <c r="A90" s="11" t="s">
        <v>278</v>
      </c>
      <c r="B90" s="12" t="s">
        <v>180</v>
      </c>
      <c r="C90" s="12" t="s">
        <v>77</v>
      </c>
      <c r="D90" s="12" t="s">
        <v>193</v>
      </c>
      <c r="E90" s="11">
        <v>400</v>
      </c>
      <c r="G90" s="11">
        <v>41.478051999999998</v>
      </c>
      <c r="H90" s="11">
        <v>-120.18101299999999</v>
      </c>
      <c r="I90" s="11" t="s">
        <v>278</v>
      </c>
      <c r="J90" s="15">
        <v>5.3465919683312553E-2</v>
      </c>
      <c r="K90" s="16">
        <v>59.900000000000006</v>
      </c>
      <c r="L90" s="16">
        <v>15.5</v>
      </c>
      <c r="M90" s="17">
        <v>22882</v>
      </c>
      <c r="N90" s="265">
        <f>IF('Fluid (original units) sorted'!N90&lt;&gt;0,(10^-('Fluid (original units) sorted'!N90)),"")</f>
        <v>1.2589254117941638E-8</v>
      </c>
      <c r="O90" s="265">
        <f>IF('Fluid (original units) sorted'!O90&lt;&gt;0,(10^-('Fluid (original units) sorted'!O90)),"")</f>
        <v>1E-8</v>
      </c>
      <c r="P90" s="303"/>
      <c r="Q90" s="318"/>
      <c r="R90" s="265" t="s">
        <v>491</v>
      </c>
      <c r="S90" s="303"/>
      <c r="T90" s="265">
        <f>('Fluid (original units) sorted'!T90)/('Fluid (original units) sorted'!T$420*1000)</f>
        <v>6.9596172558490145E-4</v>
      </c>
      <c r="U90" s="265">
        <f>('Fluid (original units) sorted'!U90)/('Fluid (original units) sorted'!U$420*1000)</f>
        <v>3.069187151359522E-5</v>
      </c>
      <c r="V90" s="265">
        <f>('Fluid (original units) sorted'!V90)/('Fluid (original units) sorted'!V$420*1000)</f>
        <v>7.9840319361277441E-4</v>
      </c>
      <c r="W90" s="265">
        <f>('Fluid (original units) sorted'!W90)/('Fluid (original units) sorted'!W$420*1000)</f>
        <v>2.4686278543509563E-4</v>
      </c>
      <c r="X90" s="265">
        <f>('Fluid (original units) sorted'!X90)/('Fluid (original units) sorted'!X$420*1000)</f>
        <v>9.2498381278327637E-6</v>
      </c>
      <c r="Y90" s="101">
        <f t="shared" si="1"/>
        <v>22.675766946196795</v>
      </c>
      <c r="Z90" s="251"/>
      <c r="AA90" s="251"/>
      <c r="AB90" s="265">
        <f>('Fluid (original units) sorted'!AB90)/('Fluid (original units) sorted'!AB$420*1000)</f>
        <v>2.4978293862633373E-3</v>
      </c>
      <c r="AC90" s="303"/>
      <c r="AD90" s="303"/>
      <c r="AE90" s="265">
        <f>('Fluid (original units) sorted'!AE90)/('Fluid (original units) sorted'!AE$420*1000)</f>
        <v>2.8206357713028517E-5</v>
      </c>
      <c r="AF90" s="265">
        <f>('Fluid (original units) sorted'!AF90)/('Fluid (original units) sorted'!AF$420*1000)</f>
        <v>5.2636003141948311E-6</v>
      </c>
      <c r="AG90" s="265">
        <f>('Fluid (original units) sorted'!AG90)/('Fluid (original units) sorted'!AG$420*1000)</f>
        <v>0</v>
      </c>
      <c r="AH90" s="307"/>
      <c r="AI90" s="287"/>
      <c r="AJ90" s="24"/>
    </row>
    <row r="91" spans="1:36">
      <c r="A91" s="11" t="s">
        <v>289</v>
      </c>
      <c r="B91" s="12" t="s">
        <v>180</v>
      </c>
      <c r="D91" s="12" t="s">
        <v>203</v>
      </c>
      <c r="E91" s="11">
        <v>180</v>
      </c>
      <c r="G91" s="11">
        <v>41.573670999999997</v>
      </c>
      <c r="H91" s="11">
        <v>-120.15672499999999</v>
      </c>
      <c r="I91" s="11" t="s">
        <v>289</v>
      </c>
      <c r="J91" s="15">
        <v>-1.3298420395506091E-2</v>
      </c>
      <c r="K91" s="16">
        <v>59.900000000000006</v>
      </c>
      <c r="L91" s="16">
        <v>15.5</v>
      </c>
      <c r="M91" s="17">
        <v>21343</v>
      </c>
      <c r="N91" s="265" t="str">
        <f>IF('Fluid (original units) sorted'!N91&lt;&gt;0,(10^-('Fluid (original units) sorted'!N91)),"")</f>
        <v/>
      </c>
      <c r="O91" s="265">
        <f>IF('Fluid (original units) sorted'!O91&lt;&gt;0,(10^-('Fluid (original units) sorted'!O91)),"")</f>
        <v>3.1622776601683779E-9</v>
      </c>
      <c r="P91" s="303"/>
      <c r="Q91" s="318"/>
      <c r="R91" s="265" t="s">
        <v>491</v>
      </c>
      <c r="S91" s="265">
        <f>('Fluid (original units) sorted'!S91)/('Fluid (original units) sorted'!S$420*1000)</f>
        <v>3.6617842876165112E-4</v>
      </c>
      <c r="T91" s="265">
        <f>('Fluid (original units) sorted'!T91)/('Fluid (original units) sorted'!T$420*1000)</f>
        <v>9.5694737267923945E-4</v>
      </c>
      <c r="U91" s="265">
        <f>('Fluid (original units) sorted'!U91)/('Fluid (original units) sorted'!U$420*1000)</f>
        <v>3.3249527473061485E-5</v>
      </c>
      <c r="V91" s="265">
        <f>('Fluid (original units) sorted'!V91)/('Fluid (original units) sorted'!V$420*1000)</f>
        <v>2.2455089820359281E-4</v>
      </c>
      <c r="W91" s="265">
        <f>('Fluid (original units) sorted'!W91)/('Fluid (original units) sorted'!W$420*1000)</f>
        <v>4.1143797572515943E-6</v>
      </c>
      <c r="X91" s="265">
        <f>('Fluid (original units) sorted'!X91)/('Fluid (original units) sorted'!X$420*1000)</f>
        <v>9.2498381278327633E-7</v>
      </c>
      <c r="Y91" s="101">
        <f t="shared" si="1"/>
        <v>28.780781124019008</v>
      </c>
      <c r="Z91" s="251"/>
      <c r="AA91" s="251"/>
      <c r="AB91" s="265">
        <f>('Fluid (original units) sorted'!AB91)/('Fluid (original units) sorted'!AB$420*1000)</f>
        <v>1.2988712808569354E-3</v>
      </c>
      <c r="AC91" s="303"/>
      <c r="AD91" s="265">
        <f>('Fluid (original units) sorted'!AD91)/('Fluid (original units) sorted'!AD$420*1000)</f>
        <v>6.0377295638469077E-5</v>
      </c>
      <c r="AE91" s="265">
        <f>('Fluid (original units) sorted'!AE91)/('Fluid (original units) sorted'!AE$420*1000)</f>
        <v>5.6412715426057034E-5</v>
      </c>
      <c r="AF91" s="265">
        <f>('Fluid (original units) sorted'!AF91)/('Fluid (original units) sorted'!AF$420*1000)</f>
        <v>1.0527200628389662E-5</v>
      </c>
      <c r="AG91" s="265">
        <f>('Fluid (original units) sorted'!AG91)/('Fluid (original units) sorted'!AG$420*1000)</f>
        <v>0</v>
      </c>
      <c r="AH91" s="307"/>
      <c r="AI91" s="287"/>
      <c r="AJ91" s="24"/>
    </row>
    <row r="92" spans="1:36">
      <c r="A92" s="11" t="s">
        <v>300</v>
      </c>
      <c r="B92" s="12" t="s">
        <v>180</v>
      </c>
      <c r="C92" s="12" t="s">
        <v>80</v>
      </c>
      <c r="D92" s="12" t="s">
        <v>181</v>
      </c>
      <c r="E92" s="11">
        <v>264</v>
      </c>
      <c r="G92" s="11">
        <v>41.543588</v>
      </c>
      <c r="H92" s="11">
        <v>-120.162121</v>
      </c>
      <c r="I92" s="11" t="s">
        <v>300</v>
      </c>
      <c r="J92" s="15">
        <v>4.046857842038095E-2</v>
      </c>
      <c r="K92" s="16">
        <v>59.900000000000006</v>
      </c>
      <c r="L92" s="16">
        <v>15.5</v>
      </c>
      <c r="M92" s="17">
        <v>30190</v>
      </c>
      <c r="N92" s="265">
        <f>IF('Fluid (original units) sorted'!N92&lt;&gt;0,(10^-('Fluid (original units) sorted'!N92)),"")</f>
        <v>6.3095734448019329E-9</v>
      </c>
      <c r="O92" s="265">
        <f>IF('Fluid (original units) sorted'!O92&lt;&gt;0,(10^-('Fluid (original units) sorted'!O92)),"")</f>
        <v>1.5848931924611133E-8</v>
      </c>
      <c r="P92" s="303"/>
      <c r="Q92" s="318"/>
      <c r="R92" s="265" t="s">
        <v>491</v>
      </c>
      <c r="S92" s="303"/>
      <c r="T92" s="265">
        <f>('Fluid (original units) sorted'!T92)/('Fluid (original units) sorted'!T$420*1000)</f>
        <v>1.6094114904150847E-3</v>
      </c>
      <c r="U92" s="265">
        <f>('Fluid (original units) sorted'!U92)/('Fluid (original units) sorted'!U$420*1000)</f>
        <v>2.8134215554128951E-5</v>
      </c>
      <c r="V92" s="265">
        <f>('Fluid (original units) sorted'!V92)/('Fluid (original units) sorted'!V$420*1000)</f>
        <v>3.4930139720558884E-4</v>
      </c>
      <c r="W92" s="265">
        <f>('Fluid (original units) sorted'!W92)/('Fluid (original units) sorted'!W$420*1000)</f>
        <v>8.2287595145031882E-5</v>
      </c>
      <c r="X92" s="303"/>
      <c r="Y92" s="101">
        <f t="shared" si="1"/>
        <v>57.204775705178278</v>
      </c>
      <c r="Z92" s="251"/>
      <c r="AA92" s="251"/>
      <c r="AB92" s="265">
        <f>('Fluid (original units) sorted'!AB92)/('Fluid (original units) sorted'!AB$420*1000)</f>
        <v>2.2780204002721635E-3</v>
      </c>
      <c r="AC92" s="303"/>
      <c r="AD92" s="303"/>
      <c r="AE92" s="265">
        <f>('Fluid (original units) sorted'!AE92)/('Fluid (original units) sorted'!AE$420*1000)</f>
        <v>2.8206357713028517E-5</v>
      </c>
      <c r="AF92" s="303"/>
      <c r="AG92" s="303"/>
      <c r="AH92" s="307"/>
      <c r="AI92" s="287"/>
      <c r="AJ92" s="24"/>
    </row>
    <row r="93" spans="1:36">
      <c r="A93" s="27" t="s">
        <v>271</v>
      </c>
      <c r="B93" s="12" t="s">
        <v>180</v>
      </c>
      <c r="C93" s="12" t="s">
        <v>230</v>
      </c>
      <c r="D93" s="12" t="s">
        <v>181</v>
      </c>
      <c r="E93" s="27">
        <v>160</v>
      </c>
      <c r="F93" s="28"/>
      <c r="G93" s="11">
        <v>41.497418000000003</v>
      </c>
      <c r="H93" s="11">
        <v>-120.15714199999999</v>
      </c>
      <c r="I93" s="27" t="s">
        <v>271</v>
      </c>
      <c r="J93" s="15">
        <v>4.9729326839517921E-3</v>
      </c>
      <c r="K93" s="16">
        <v>60.8</v>
      </c>
      <c r="L93" s="16">
        <v>16</v>
      </c>
      <c r="M93" s="17">
        <v>25051</v>
      </c>
      <c r="N93" s="265">
        <f>IF('Fluid (original units) sorted'!N93&lt;&gt;0,(10^-('Fluid (original units) sorted'!N93)),"")</f>
        <v>1E-8</v>
      </c>
      <c r="O93" s="265">
        <f>IF('Fluid (original units) sorted'!O93&lt;&gt;0,(10^-('Fluid (original units) sorted'!O93)),"")</f>
        <v>3.9810717055349665E-9</v>
      </c>
      <c r="P93" s="303"/>
      <c r="Q93" s="318"/>
      <c r="R93" s="265" t="s">
        <v>491</v>
      </c>
      <c r="S93" s="303"/>
      <c r="T93" s="265">
        <f>('Fluid (original units) sorted'!T93)/('Fluid (original units) sorted'!T$420*1000)</f>
        <v>1.0004449805282958E-3</v>
      </c>
      <c r="U93" s="265">
        <f>('Fluid (original units) sorted'!U93)/('Fluid (original units) sorted'!U$420*1000)</f>
        <v>2.3018903635196413E-5</v>
      </c>
      <c r="V93" s="265">
        <f>('Fluid (original units) sorted'!V93)/('Fluid (original units) sorted'!V$420*1000)</f>
        <v>5.9880239520958083E-4</v>
      </c>
      <c r="W93" s="265">
        <f>('Fluid (original units) sorted'!W93)/('Fluid (original units) sorted'!W$420*1000)</f>
        <v>1.6046081053281216E-4</v>
      </c>
      <c r="X93" s="265">
        <f>('Fluid (original units) sorted'!X93)/('Fluid (original units) sorted'!X$420*1000)</f>
        <v>0</v>
      </c>
      <c r="Y93" s="101">
        <f t="shared" si="1"/>
        <v>43.46188664687719</v>
      </c>
      <c r="Z93" s="251"/>
      <c r="AA93" s="251"/>
      <c r="AB93" s="265">
        <f>('Fluid (original units) sorted'!AB93)/('Fluid (original units) sorted'!AB$420*1000)</f>
        <v>2.3379683055424834E-3</v>
      </c>
      <c r="AC93" s="303"/>
      <c r="AD93" s="265">
        <f>('Fluid (original units) sorted'!AD93)/('Fluid (original units) sorted'!AD$420*1000)</f>
        <v>5.6213344215126385E-5</v>
      </c>
      <c r="AE93" s="265">
        <f>('Fluid (original units) sorted'!AE93)/('Fluid (original units) sorted'!AE$420*1000)</f>
        <v>5.3592079654754178E-5</v>
      </c>
      <c r="AF93" s="303"/>
      <c r="AG93" s="303"/>
      <c r="AH93" s="307"/>
      <c r="AI93" s="287"/>
      <c r="AJ93" s="24"/>
    </row>
    <row r="94" spans="1:36">
      <c r="A94" s="11" t="s">
        <v>258</v>
      </c>
      <c r="B94" s="12" t="s">
        <v>180</v>
      </c>
      <c r="C94" s="12" t="s">
        <v>230</v>
      </c>
      <c r="D94" s="12" t="s">
        <v>181</v>
      </c>
      <c r="G94" s="30">
        <v>41.515487</v>
      </c>
      <c r="H94" s="30">
        <v>-120.14728100000001</v>
      </c>
      <c r="I94" s="11" t="s">
        <v>258</v>
      </c>
      <c r="J94" s="15">
        <v>-3.6511598584214031E-3</v>
      </c>
      <c r="K94" s="16">
        <v>60.980000000000004</v>
      </c>
      <c r="L94" s="16">
        <v>16.100000000000001</v>
      </c>
      <c r="M94" s="17">
        <v>21437</v>
      </c>
      <c r="N94" s="265" t="str">
        <f>IF('Fluid (original units) sorted'!N94&lt;&gt;0,(10^-('Fluid (original units) sorted'!N94)),"")</f>
        <v/>
      </c>
      <c r="O94" s="265">
        <f>IF('Fluid (original units) sorted'!O94&lt;&gt;0,(10^-('Fluid (original units) sorted'!O94)),"")</f>
        <v>7.9432823472428087E-9</v>
      </c>
      <c r="P94" s="303"/>
      <c r="Q94" s="318"/>
      <c r="R94" s="265" t="s">
        <v>491</v>
      </c>
      <c r="S94" s="265">
        <f>('Fluid (original units) sorted'!S94)/('Fluid (original units) sorted'!S$420*1000)</f>
        <v>5.8255659121171774E-4</v>
      </c>
      <c r="T94" s="265">
        <f>('Fluid (original units) sorted'!T94)/('Fluid (original units) sorted'!T$420*1000)</f>
        <v>5.3937033732829858E-3</v>
      </c>
      <c r="U94" s="265">
        <f>('Fluid (original units) sorted'!U94)/('Fluid (original units) sorted'!U$420*1000)</f>
        <v>1.2788279797331341E-5</v>
      </c>
      <c r="V94" s="265">
        <f>('Fluid (original units) sorted'!V94)/('Fluid (original units) sorted'!V$420*1000)</f>
        <v>7.2355289421157688E-4</v>
      </c>
      <c r="W94" s="265">
        <f>('Fluid (original units) sorted'!W94)/('Fluid (original units) sorted'!W$420*1000)</f>
        <v>1.9337584859082494E-4</v>
      </c>
      <c r="X94" s="265">
        <f>('Fluid (original units) sorted'!X94)/('Fluid (original units) sorted'!X$420*1000)</f>
        <v>2.3124595319581908E-5</v>
      </c>
      <c r="Y94" s="101">
        <f t="shared" si="1"/>
        <v>421.76926519926036</v>
      </c>
      <c r="Z94" s="251"/>
      <c r="AA94" s="251"/>
      <c r="AB94" s="265">
        <f>('Fluid (original units) sorted'!AB94)/('Fluid (original units) sorted'!AB$420*1000)</f>
        <v>2.4778467511732305E-3</v>
      </c>
      <c r="AC94" s="303"/>
      <c r="AD94" s="265">
        <f>('Fluid (original units) sorted'!AD94)/('Fluid (original units) sorted'!AD$420*1000)</f>
        <v>1.8737781405042129E-5</v>
      </c>
      <c r="AE94" s="265">
        <f>('Fluid (original units) sorted'!AE94)/('Fluid (original units) sorted'!AE$420*1000)</f>
        <v>4.7668744535018194E-3</v>
      </c>
      <c r="AF94" s="265">
        <f>('Fluid (original units) sorted'!AF94)/('Fluid (original units) sorted'!AF$420*1000)</f>
        <v>0</v>
      </c>
      <c r="AG94" s="265">
        <f>('Fluid (original units) sorted'!AG94)/('Fluid (original units) sorted'!AG$420*1000)</f>
        <v>1.1290322580645161E-5</v>
      </c>
      <c r="AH94" s="307"/>
      <c r="AI94" s="287"/>
      <c r="AJ94" s="24"/>
    </row>
    <row r="95" spans="1:36">
      <c r="A95" s="11" t="s">
        <v>270</v>
      </c>
      <c r="B95" s="12" t="s">
        <v>180</v>
      </c>
      <c r="C95" s="12" t="s">
        <v>77</v>
      </c>
      <c r="D95" s="12" t="s">
        <v>263</v>
      </c>
      <c r="E95" s="11">
        <v>440</v>
      </c>
      <c r="G95" s="30">
        <v>41.502782000000003</v>
      </c>
      <c r="H95" s="30">
        <v>-120.166326</v>
      </c>
      <c r="I95" s="11" t="s">
        <v>270</v>
      </c>
      <c r="J95" s="15">
        <v>3.6661331141136511E-2</v>
      </c>
      <c r="K95" s="16">
        <v>60.980000000000004</v>
      </c>
      <c r="L95" s="16">
        <v>16.100000000000001</v>
      </c>
      <c r="M95" s="17">
        <v>30189</v>
      </c>
      <c r="N95" s="265">
        <f>IF('Fluid (original units) sorted'!N95&lt;&gt;0,(10^-('Fluid (original units) sorted'!N95)),"")</f>
        <v>3.1622776601683699E-8</v>
      </c>
      <c r="O95" s="265">
        <f>IF('Fluid (original units) sorted'!O95&lt;&gt;0,(10^-('Fluid (original units) sorted'!O95)),"")</f>
        <v>1.5848931924611133E-8</v>
      </c>
      <c r="P95" s="303"/>
      <c r="Q95" s="318"/>
      <c r="R95" s="265" t="s">
        <v>491</v>
      </c>
      <c r="S95" s="303"/>
      <c r="T95" s="265">
        <f>('Fluid (original units) sorted'!T95)/('Fluid (original units) sorted'!T$420*1000)</f>
        <v>1.0004449805282958E-3</v>
      </c>
      <c r="U95" s="265">
        <f>('Fluid (original units) sorted'!U95)/('Fluid (original units) sorted'!U$420*1000)</f>
        <v>1.534593575679761E-5</v>
      </c>
      <c r="V95" s="265">
        <f>('Fluid (original units) sorted'!V95)/('Fluid (original units) sorted'!V$420*1000)</f>
        <v>4.2415169660678641E-4</v>
      </c>
      <c r="W95" s="265">
        <f>('Fluid (original units) sorted'!W95)/('Fluid (original units) sorted'!W$420*1000)</f>
        <v>2.0571898786257971E-4</v>
      </c>
      <c r="X95" s="303"/>
      <c r="Y95" s="101">
        <f t="shared" si="1"/>
        <v>65.192829970315785</v>
      </c>
      <c r="Z95" s="251"/>
      <c r="AA95" s="251"/>
      <c r="AB95" s="265">
        <f>('Fluid (original units) sorted'!AB95)/('Fluid (original units) sorted'!AB$420*1000)</f>
        <v>2.0582114142809896E-3</v>
      </c>
      <c r="AC95" s="303"/>
      <c r="AD95" s="303"/>
      <c r="AE95" s="265">
        <f>('Fluid (original units) sorted'!AE95)/('Fluid (original units) sorted'!AE$420*1000)</f>
        <v>5.6412715426057034E-5</v>
      </c>
      <c r="AF95" s="303"/>
      <c r="AG95" s="303"/>
      <c r="AH95" s="307"/>
      <c r="AI95" s="287"/>
      <c r="AJ95" s="24"/>
    </row>
    <row r="96" spans="1:36">
      <c r="A96" s="27" t="s">
        <v>282</v>
      </c>
      <c r="B96" s="12" t="s">
        <v>180</v>
      </c>
      <c r="C96" s="12" t="s">
        <v>85</v>
      </c>
      <c r="D96" s="12" t="s">
        <v>181</v>
      </c>
      <c r="E96" s="27">
        <v>360</v>
      </c>
      <c r="F96" s="28"/>
      <c r="G96" s="11">
        <v>41.464612000000002</v>
      </c>
      <c r="H96" s="11">
        <v>-120.135583</v>
      </c>
      <c r="I96" s="27" t="s">
        <v>282</v>
      </c>
      <c r="J96" s="15">
        <v>4.5417610487765107E-3</v>
      </c>
      <c r="K96" s="16">
        <v>60.980000000000004</v>
      </c>
      <c r="L96" s="16">
        <v>16.100000000000001</v>
      </c>
      <c r="M96" s="17">
        <v>22837</v>
      </c>
      <c r="N96" s="265">
        <f>IF('Fluid (original units) sorted'!N96&lt;&gt;0,(10^-('Fluid (original units) sorted'!N96)),"")</f>
        <v>3.9810717055349665E-9</v>
      </c>
      <c r="O96" s="265">
        <f>IF('Fluid (original units) sorted'!O96&lt;&gt;0,(10^-('Fluid (original units) sorted'!O96)),"")</f>
        <v>6.3095734448019329E-9</v>
      </c>
      <c r="P96" s="303"/>
      <c r="Q96" s="318"/>
      <c r="R96" s="265" t="s">
        <v>491</v>
      </c>
      <c r="S96" s="265">
        <f>('Fluid (original units) sorted'!S96)/('Fluid (original units) sorted'!S$420*1000)</f>
        <v>6.324900133155792E-4</v>
      </c>
      <c r="T96" s="265">
        <f>('Fluid (original units) sorted'!T96)/('Fluid (original units) sorted'!T$420*1000)</f>
        <v>2.0878851767547045E-3</v>
      </c>
      <c r="U96" s="265">
        <f>('Fluid (original units) sorted'!U96)/('Fluid (original units) sorted'!U$420*1000)</f>
        <v>7.9287334743454311E-5</v>
      </c>
      <c r="V96" s="265">
        <f>('Fluid (original units) sorted'!V96)/('Fluid (original units) sorted'!V$420*1000)</f>
        <v>3.4930139720558884E-4</v>
      </c>
      <c r="W96" s="265">
        <f>('Fluid (original units) sorted'!W96)/('Fluid (original units) sorted'!W$420*1000)</f>
        <v>1.3988891174655419E-4</v>
      </c>
      <c r="X96" s="265">
        <f>('Fluid (original units) sorted'!X96)/('Fluid (original units) sorted'!X$420*1000)</f>
        <v>9.2498381278327637E-6</v>
      </c>
      <c r="Y96" s="101">
        <f t="shared" si="1"/>
        <v>26.333148711712408</v>
      </c>
      <c r="Z96" s="251"/>
      <c r="AA96" s="251"/>
      <c r="AB96" s="265">
        <f>('Fluid (original units) sorted'!AB96)/('Fluid (original units) sorted'!AB$420*1000)</f>
        <v>3.0573431687863249E-3</v>
      </c>
      <c r="AC96" s="303"/>
      <c r="AD96" s="265">
        <f>('Fluid (original units) sorted'!AD96)/('Fluid (original units) sorted'!AD$420*1000)</f>
        <v>2.0819757116713475E-6</v>
      </c>
      <c r="AE96" s="265">
        <f>('Fluid (original units) sorted'!AE96)/('Fluid (original units) sorted'!AE$420*1000)</f>
        <v>4.2309536569542776E-5</v>
      </c>
      <c r="AF96" s="265">
        <f>('Fluid (original units) sorted'!AF96)/('Fluid (original units) sorted'!AF$420*1000)</f>
        <v>5.2636003141948311E-6</v>
      </c>
      <c r="AG96" s="265">
        <f>('Fluid (original units) sorted'!AG96)/('Fluid (original units) sorted'!AG$420*1000)</f>
        <v>8.0645161290322584E-6</v>
      </c>
      <c r="AH96" s="307"/>
      <c r="AI96" s="287"/>
      <c r="AJ96" s="24"/>
    </row>
    <row r="97" spans="1:36">
      <c r="A97" s="11" t="s">
        <v>285</v>
      </c>
      <c r="B97" s="12" t="s">
        <v>180</v>
      </c>
      <c r="C97" s="12" t="s">
        <v>85</v>
      </c>
      <c r="D97" s="12" t="s">
        <v>245</v>
      </c>
      <c r="E97" s="30">
        <v>240</v>
      </c>
      <c r="F97" s="31"/>
      <c r="G97" s="11">
        <v>41.598934999999997</v>
      </c>
      <c r="H97" s="11">
        <v>-120.198679</v>
      </c>
      <c r="I97" s="11" t="s">
        <v>285</v>
      </c>
      <c r="J97" s="15">
        <v>0.12843914250052069</v>
      </c>
      <c r="K97" s="16">
        <v>60.980000000000004</v>
      </c>
      <c r="L97" s="16">
        <v>16.100000000000001</v>
      </c>
      <c r="M97" s="17">
        <v>30195</v>
      </c>
      <c r="N97" s="265">
        <f>IF('Fluid (original units) sorted'!N97&lt;&gt;0,(10^-('Fluid (original units) sorted'!N97)),"")</f>
        <v>6.3095734448019177E-8</v>
      </c>
      <c r="O97" s="265">
        <f>IF('Fluid (original units) sorted'!O97&lt;&gt;0,(10^-('Fluid (original units) sorted'!O97)),"")</f>
        <v>1.5848931924611133E-8</v>
      </c>
      <c r="P97" s="303"/>
      <c r="Q97" s="318"/>
      <c r="R97" s="265" t="s">
        <v>491</v>
      </c>
      <c r="S97" s="303"/>
      <c r="T97" s="265">
        <f>('Fluid (original units) sorted'!T97)/('Fluid (original units) sorted'!T$420*1000)</f>
        <v>4.7847368633961972E-4</v>
      </c>
      <c r="U97" s="265">
        <f>('Fluid (original units) sorted'!U97)/('Fluid (original units) sorted'!U$420*1000)</f>
        <v>1.0230623837865074E-5</v>
      </c>
      <c r="V97" s="265">
        <f>('Fluid (original units) sorted'!V97)/('Fluid (original units) sorted'!V$420*1000)</f>
        <v>6.7365269461077846E-4</v>
      </c>
      <c r="W97" s="265">
        <f>('Fluid (original units) sorted'!W97)/('Fluid (original units) sorted'!W$420*1000)</f>
        <v>3.2915038058012753E-4</v>
      </c>
      <c r="X97" s="265">
        <f>('Fluid (original units) sorted'!X97)/('Fluid (original units) sorted'!X$420*1000)</f>
        <v>9.2498381278327637E-6</v>
      </c>
      <c r="Y97" s="101">
        <f t="shared" si="1"/>
        <v>46.768769326530879</v>
      </c>
      <c r="Z97" s="251"/>
      <c r="AA97" s="251"/>
      <c r="AB97" s="265">
        <f>('Fluid (original units) sorted'!AB97)/('Fluid (original units) sorted'!AB$420*1000)</f>
        <v>1.8983503335601361E-3</v>
      </c>
      <c r="AC97" s="303"/>
      <c r="AD97" s="303"/>
      <c r="AE97" s="265">
        <f>('Fluid (original units) sorted'!AE97)/('Fluid (original units) sorted'!AE$420*1000)</f>
        <v>2.8206357713028517E-5</v>
      </c>
      <c r="AF97" s="303"/>
      <c r="AG97" s="303"/>
      <c r="AH97" s="307"/>
      <c r="AI97" s="287"/>
      <c r="AJ97" s="24"/>
    </row>
    <row r="98" spans="1:36">
      <c r="A98" s="11" t="s">
        <v>291</v>
      </c>
      <c r="B98" s="12" t="s">
        <v>180</v>
      </c>
      <c r="D98" s="12" t="s">
        <v>203</v>
      </c>
      <c r="E98" s="11">
        <v>100</v>
      </c>
      <c r="G98" s="11">
        <v>41.559362</v>
      </c>
      <c r="H98" s="11">
        <v>-120.142735</v>
      </c>
      <c r="I98" s="11" t="s">
        <v>291</v>
      </c>
      <c r="J98" s="15">
        <v>-1.1851816801295821E-2</v>
      </c>
      <c r="K98" s="16">
        <v>60.980000000000004</v>
      </c>
      <c r="L98" s="16">
        <v>16.100000000000001</v>
      </c>
      <c r="M98" s="17">
        <v>21343</v>
      </c>
      <c r="N98" s="265" t="str">
        <f>IF('Fluid (original units) sorted'!N98&lt;&gt;0,(10^-('Fluid (original units) sorted'!N98)),"")</f>
        <v/>
      </c>
      <c r="O98" s="265">
        <f>IF('Fluid (original units) sorted'!O98&lt;&gt;0,(10^-('Fluid (original units) sorted'!O98)),"")</f>
        <v>3.9810717055349665E-9</v>
      </c>
      <c r="P98" s="303"/>
      <c r="Q98" s="318"/>
      <c r="R98" s="265" t="s">
        <v>491</v>
      </c>
      <c r="S98" s="265">
        <f>('Fluid (original units) sorted'!S98)/('Fluid (original units) sorted'!S$420*1000)</f>
        <v>4.4940079893475367E-4</v>
      </c>
      <c r="T98" s="265">
        <f>('Fluid (original units) sorted'!T98)/('Fluid (original units) sorted'!T$420*1000)</f>
        <v>2.0008899610565916E-3</v>
      </c>
      <c r="U98" s="265">
        <f>('Fluid (original units) sorted'!U98)/('Fluid (original units) sorted'!U$420*1000)</f>
        <v>6.3941398986656705E-5</v>
      </c>
      <c r="V98" s="265">
        <f>('Fluid (original units) sorted'!V98)/('Fluid (original units) sorted'!V$420*1000)</f>
        <v>9.9800399201596801E-5</v>
      </c>
      <c r="W98" s="265">
        <f>('Fluid (original units) sorted'!W98)/('Fluid (original units) sorted'!W$420*1000)</f>
        <v>4.1143797572515943E-6</v>
      </c>
      <c r="X98" s="265">
        <f>('Fluid (original units) sorted'!X98)/('Fluid (original units) sorted'!X$420*1000)</f>
        <v>2.4049579132365185E-5</v>
      </c>
      <c r="Y98" s="101">
        <f t="shared" si="1"/>
        <v>31.292558385751576</v>
      </c>
      <c r="Z98" s="251"/>
      <c r="AA98" s="251"/>
      <c r="AB98" s="265">
        <f>('Fluid (original units) sorted'!AB98)/('Fluid (original units) sorted'!AB$420*1000)</f>
        <v>2.1581245897315231E-3</v>
      </c>
      <c r="AC98" s="303"/>
      <c r="AD98" s="265">
        <f>('Fluid (original units) sorted'!AD98)/('Fluid (original units) sorted'!AD$420*1000)</f>
        <v>4.5803465656769649E-5</v>
      </c>
      <c r="AE98" s="265">
        <f>('Fluid (original units) sorted'!AE98)/('Fluid (original units) sorted'!AE$420*1000)</f>
        <v>4.2309536569542776E-5</v>
      </c>
      <c r="AF98" s="265">
        <f>('Fluid (original units) sorted'!AF98)/('Fluid (original units) sorted'!AF$420*1000)</f>
        <v>1.5790800942584489E-5</v>
      </c>
      <c r="AG98" s="265">
        <f>('Fluid (original units) sorted'!AG98)/('Fluid (original units) sorted'!AG$420*1000)</f>
        <v>1.9354838709677417E-5</v>
      </c>
      <c r="AH98" s="307"/>
      <c r="AI98" s="287"/>
      <c r="AJ98" s="24"/>
    </row>
    <row r="99" spans="1:36">
      <c r="A99" s="11" t="s">
        <v>267</v>
      </c>
      <c r="B99" s="12" t="s">
        <v>180</v>
      </c>
      <c r="C99" s="12" t="s">
        <v>77</v>
      </c>
      <c r="D99" s="12" t="s">
        <v>189</v>
      </c>
      <c r="E99" s="11">
        <v>294</v>
      </c>
      <c r="G99" s="11">
        <v>41.506905000000003</v>
      </c>
      <c r="H99" s="11">
        <v>-120.18303400000001</v>
      </c>
      <c r="I99" s="11" t="s">
        <v>267</v>
      </c>
      <c r="J99" s="15">
        <v>4.115530590406484E-2</v>
      </c>
      <c r="K99" s="16">
        <v>62.06</v>
      </c>
      <c r="L99" s="16">
        <v>16.7</v>
      </c>
      <c r="M99" s="17">
        <v>30193</v>
      </c>
      <c r="N99" s="265">
        <f>IF('Fluid (original units) sorted'!N99&lt;&gt;0,(10^-('Fluid (original units) sorted'!N99)),"")</f>
        <v>7.943282347242818E-8</v>
      </c>
      <c r="O99" s="265">
        <f>IF('Fluid (original units) sorted'!O99&lt;&gt;0,(10^-('Fluid (original units) sorted'!O99)),"")</f>
        <v>2.5118864315095751E-8</v>
      </c>
      <c r="P99" s="303"/>
      <c r="Q99" s="318"/>
      <c r="R99" s="265" t="s">
        <v>491</v>
      </c>
      <c r="S99" s="303"/>
      <c r="T99" s="265">
        <f>('Fluid (original units) sorted'!T99)/('Fluid (original units) sorted'!T$420*1000)</f>
        <v>3.9147847064150706E-4</v>
      </c>
      <c r="U99" s="265">
        <f>('Fluid (original units) sorted'!U99)/('Fluid (original units) sorted'!U$420*1000)</f>
        <v>1.7903591716263875E-5</v>
      </c>
      <c r="V99" s="265">
        <f>('Fluid (original units) sorted'!V99)/('Fluid (original units) sorted'!V$420*1000)</f>
        <v>4.9900199600798399E-4</v>
      </c>
      <c r="W99" s="265">
        <f>('Fluid (original units) sorted'!W99)/('Fluid (original units) sorted'!W$420*1000)</f>
        <v>2.8800658300761158E-4</v>
      </c>
      <c r="X99" s="303"/>
      <c r="Y99" s="101">
        <f t="shared" si="1"/>
        <v>21.86591812668977</v>
      </c>
      <c r="Z99" s="251"/>
      <c r="AA99" s="251"/>
      <c r="AB99" s="265">
        <f>('Fluid (original units) sorted'!AB99)/('Fluid (original units) sorted'!AB$420*1000)</f>
        <v>1.7984371581096028E-3</v>
      </c>
      <c r="AC99" s="303"/>
      <c r="AD99" s="303"/>
      <c r="AE99" s="265">
        <f>('Fluid (original units) sorted'!AE99)/('Fluid (original units) sorted'!AE$420*1000)</f>
        <v>2.8206357713028517E-5</v>
      </c>
      <c r="AF99" s="303"/>
      <c r="AG99" s="303"/>
      <c r="AH99" s="307"/>
      <c r="AI99" s="287"/>
      <c r="AJ99" s="24"/>
    </row>
    <row r="100" spans="1:36">
      <c r="A100" s="11" t="s">
        <v>293</v>
      </c>
      <c r="B100" s="12" t="s">
        <v>180</v>
      </c>
      <c r="C100" s="12" t="s">
        <v>85</v>
      </c>
      <c r="D100" s="12" t="s">
        <v>233</v>
      </c>
      <c r="E100" s="11">
        <v>160</v>
      </c>
      <c r="G100" s="14">
        <v>41.560490000000001</v>
      </c>
      <c r="H100" s="11">
        <v>-120.164244</v>
      </c>
      <c r="I100" s="11" t="s">
        <v>293</v>
      </c>
      <c r="J100" s="15">
        <v>0.35876006837606156</v>
      </c>
      <c r="K100" s="16">
        <v>62.06</v>
      </c>
      <c r="L100" s="16">
        <v>16.7</v>
      </c>
      <c r="M100" s="17">
        <v>30190</v>
      </c>
      <c r="N100" s="265">
        <f>IF('Fluid (original units) sorted'!N100&lt;&gt;0,(10^-('Fluid (original units) sorted'!N100)),"")</f>
        <v>1.2589254117941638E-8</v>
      </c>
      <c r="O100" s="265">
        <f>IF('Fluid (original units) sorted'!O100&lt;&gt;0,(10^-('Fluid (original units) sorted'!O100)),"")</f>
        <v>1E-8</v>
      </c>
      <c r="P100" s="303"/>
      <c r="Q100" s="318"/>
      <c r="R100" s="265" t="s">
        <v>491</v>
      </c>
      <c r="S100" s="303"/>
      <c r="T100" s="265">
        <f>('Fluid (original units) sorted'!T100)/('Fluid (original units) sorted'!T$420*1000)</f>
        <v>1.5659138825660282E-3</v>
      </c>
      <c r="U100" s="265">
        <f>('Fluid (original units) sorted'!U100)/('Fluid (original units) sorted'!U$420*1000)</f>
        <v>3.8364839391994023E-5</v>
      </c>
      <c r="V100" s="265">
        <f>('Fluid (original units) sorted'!V100)/('Fluid (original units) sorted'!V$420*1000)</f>
        <v>1.9461077844311378E-3</v>
      </c>
      <c r="W100" s="265">
        <f>('Fluid (original units) sorted'!W100)/('Fluid (original units) sorted'!W$420*1000)</f>
        <v>6.5830076116025506E-4</v>
      </c>
      <c r="X100" s="265">
        <f>('Fluid (original units) sorted'!X100)/('Fluid (original units) sorted'!X$420*1000)</f>
        <v>9.2498381278327637E-6</v>
      </c>
      <c r="Y100" s="101">
        <f t="shared" si="1"/>
        <v>40.816380503154228</v>
      </c>
      <c r="Z100" s="251"/>
      <c r="AA100" s="251"/>
      <c r="AB100" s="265">
        <f>('Fluid (original units) sorted'!AB100)/('Fluid (original units) sorted'!AB$420*1000)</f>
        <v>3.097308438966538E-3</v>
      </c>
      <c r="AC100" s="303"/>
      <c r="AD100" s="303"/>
      <c r="AE100" s="265">
        <f>('Fluid (original units) sorted'!AE100)/('Fluid (original units) sorted'!AE$420*1000)</f>
        <v>1.1282543085211407E-4</v>
      </c>
      <c r="AF100" s="265">
        <f>('Fluid (original units) sorted'!AF100)/('Fluid (original units) sorted'!AF$420*1000)</f>
        <v>5.2636003141948311E-6</v>
      </c>
      <c r="AG100" s="265">
        <f>('Fluid (original units) sorted'!AG100)/('Fluid (original units) sorted'!AG$420*1000)</f>
        <v>0</v>
      </c>
      <c r="AH100" s="307"/>
      <c r="AI100" s="287"/>
      <c r="AJ100" s="24"/>
    </row>
    <row r="101" spans="1:36">
      <c r="A101" s="27" t="s">
        <v>252</v>
      </c>
      <c r="B101" s="12" t="s">
        <v>180</v>
      </c>
      <c r="C101" s="12" t="s">
        <v>250</v>
      </c>
      <c r="D101" s="12" t="s">
        <v>251</v>
      </c>
      <c r="E101" s="27">
        <v>390</v>
      </c>
      <c r="F101" s="28"/>
      <c r="G101" s="11">
        <v>41.525167000000003</v>
      </c>
      <c r="H101" s="11">
        <v>-120.179795</v>
      </c>
      <c r="I101" s="27" t="s">
        <v>252</v>
      </c>
      <c r="J101" s="15">
        <v>1.3703509025611857E-2</v>
      </c>
      <c r="K101" s="16">
        <v>62.96</v>
      </c>
      <c r="L101" s="16">
        <v>17.2</v>
      </c>
      <c r="M101" s="17">
        <v>27997</v>
      </c>
      <c r="N101" s="265">
        <f>IF('Fluid (original units) sorted'!N101&lt;&gt;0,(10^-('Fluid (original units) sorted'!N101)),"")</f>
        <v>1.5848931924611133E-8</v>
      </c>
      <c r="O101" s="265">
        <f>IF('Fluid (original units) sorted'!O101&lt;&gt;0,(10^-('Fluid (original units) sorted'!O101)),"")</f>
        <v>3.9810717055349665E-9</v>
      </c>
      <c r="P101" s="303"/>
      <c r="Q101" s="318"/>
      <c r="R101" s="265" t="s">
        <v>491</v>
      </c>
      <c r="S101" s="303"/>
      <c r="T101" s="265">
        <f>('Fluid (original units) sorted'!T101)/('Fluid (original units) sorted'!T$420*1000)</f>
        <v>4.7847368633961972E-4</v>
      </c>
      <c r="U101" s="265">
        <f>('Fluid (original units) sorted'!U101)/('Fluid (original units) sorted'!U$420*1000)</f>
        <v>1.7903591716263875E-5</v>
      </c>
      <c r="V101" s="265">
        <f>('Fluid (original units) sorted'!V101)/('Fluid (original units) sorted'!V$420*1000)</f>
        <v>4.2415169660678641E-4</v>
      </c>
      <c r="W101" s="265">
        <f>('Fluid (original units) sorted'!W101)/('Fluid (original units) sorted'!W$420*1000)</f>
        <v>4.5258177329767537E-4</v>
      </c>
      <c r="X101" s="265">
        <f>('Fluid (original units) sorted'!X101)/('Fluid (original units) sorted'!X$420*1000)</f>
        <v>0</v>
      </c>
      <c r="Y101" s="101">
        <f t="shared" si="1"/>
        <v>26.725011043731939</v>
      </c>
      <c r="Z101" s="251"/>
      <c r="AA101" s="251"/>
      <c r="AB101" s="265">
        <f>('Fluid (original units) sorted'!AB101)/('Fluid (original units) sorted'!AB$420*1000)</f>
        <v>2.0582114142809896E-3</v>
      </c>
      <c r="AC101" s="303"/>
      <c r="AD101" s="265">
        <f>('Fluid (original units) sorted'!AD101)/('Fluid (original units) sorted'!AD$420*1000)</f>
        <v>3.5393587098412906E-5</v>
      </c>
      <c r="AE101" s="265">
        <f>('Fluid (original units) sorted'!AE101)/('Fluid (original units) sorted'!AE$420*1000)</f>
        <v>3.1026993484331373E-5</v>
      </c>
      <c r="AF101" s="303"/>
      <c r="AG101" s="303"/>
      <c r="AH101" s="307"/>
      <c r="AI101" s="287"/>
      <c r="AJ101" s="24"/>
    </row>
    <row r="102" spans="1:36">
      <c r="A102" s="11" t="s">
        <v>296</v>
      </c>
      <c r="B102" s="12" t="s">
        <v>180</v>
      </c>
      <c r="C102" s="12" t="s">
        <v>77</v>
      </c>
      <c r="D102" s="12" t="s">
        <v>189</v>
      </c>
      <c r="E102" s="11">
        <v>342</v>
      </c>
      <c r="G102" s="11">
        <v>41.560890999999998</v>
      </c>
      <c r="H102" s="11">
        <v>-120.17460800000001</v>
      </c>
      <c r="I102" s="11" t="s">
        <v>296</v>
      </c>
      <c r="J102" s="15">
        <v>3.0069852549962417E-2</v>
      </c>
      <c r="K102" s="16">
        <v>62.96</v>
      </c>
      <c r="L102" s="16">
        <v>17.2</v>
      </c>
      <c r="M102" s="17">
        <v>30482</v>
      </c>
      <c r="N102" s="265">
        <f>IF('Fluid (original units) sorted'!N102&lt;&gt;0,(10^-('Fluid (original units) sorted'!N102)),"")</f>
        <v>1.9952623149688773E-8</v>
      </c>
      <c r="O102" s="265">
        <f>IF('Fluid (original units) sorted'!O102&lt;&gt;0,(10^-('Fluid (original units) sorted'!O102)),"")</f>
        <v>6.3095734448019329E-9</v>
      </c>
      <c r="P102" s="303"/>
      <c r="Q102" s="318"/>
      <c r="R102" s="265" t="s">
        <v>491</v>
      </c>
      <c r="S102" s="303"/>
      <c r="T102" s="265">
        <f>('Fluid (original units) sorted'!T102)/('Fluid (original units) sorted'!T$420*1000)</f>
        <v>8.6995215698112678E-4</v>
      </c>
      <c r="U102" s="265">
        <f>('Fluid (original units) sorted'!U102)/('Fluid (original units) sorted'!U$420*1000)</f>
        <v>1.7903591716263875E-5</v>
      </c>
      <c r="V102" s="265">
        <f>('Fluid (original units) sorted'!V102)/('Fluid (original units) sorted'!V$420*1000)</f>
        <v>6.2375249500998004E-4</v>
      </c>
      <c r="W102" s="265">
        <f>('Fluid (original units) sorted'!W102)/('Fluid (original units) sorted'!W$420*1000)</f>
        <v>2.0571898786257971E-4</v>
      </c>
      <c r="X102" s="265">
        <f>('Fluid (original units) sorted'!X102)/('Fluid (original units) sorted'!X$420*1000)</f>
        <v>9.2498381278327637E-6</v>
      </c>
      <c r="Y102" s="101">
        <f t="shared" si="1"/>
        <v>48.59092917042171</v>
      </c>
      <c r="Z102" s="251"/>
      <c r="AA102" s="251"/>
      <c r="AB102" s="265">
        <f>('Fluid (original units) sorted'!AB102)/('Fluid (original units) sorted'!AB$420*1000)</f>
        <v>2.1181593195513096E-3</v>
      </c>
      <c r="AC102" s="303"/>
      <c r="AD102" s="265">
        <f>('Fluid (original units) sorted'!AD102)/('Fluid (original units) sorted'!AD$420*1000)</f>
        <v>4.1639514233426951E-5</v>
      </c>
      <c r="AE102" s="265">
        <f>('Fluid (original units) sorted'!AE102)/('Fluid (original units) sorted'!AE$420*1000)</f>
        <v>5.6412715426057034E-5</v>
      </c>
      <c r="AF102" s="303"/>
      <c r="AG102" s="303"/>
      <c r="AH102" s="307"/>
      <c r="AI102" s="287"/>
      <c r="AJ102" s="24"/>
    </row>
    <row r="103" spans="1:36">
      <c r="A103" s="27" t="s">
        <v>299</v>
      </c>
      <c r="B103" s="12" t="s">
        <v>180</v>
      </c>
      <c r="C103" s="12" t="s">
        <v>230</v>
      </c>
      <c r="D103" s="12" t="s">
        <v>231</v>
      </c>
      <c r="E103" s="27">
        <v>60</v>
      </c>
      <c r="F103" s="28"/>
      <c r="G103" s="11">
        <v>41.548316999999997</v>
      </c>
      <c r="H103" s="11">
        <v>-120.16227499999999</v>
      </c>
      <c r="I103" s="27" t="s">
        <v>299</v>
      </c>
      <c r="J103" s="15">
        <v>-8.934066236700838E-4</v>
      </c>
      <c r="K103" s="16">
        <v>62.96</v>
      </c>
      <c r="L103" s="16">
        <v>17.2</v>
      </c>
      <c r="M103" s="17">
        <v>22838</v>
      </c>
      <c r="N103" s="265">
        <f>IF('Fluid (original units) sorted'!N103&lt;&gt;0,(10^-('Fluid (original units) sorted'!N103)),"")</f>
        <v>1.2589254117941638E-8</v>
      </c>
      <c r="O103" s="265">
        <f>IF('Fluid (original units) sorted'!O103&lt;&gt;0,(10^-('Fluid (original units) sorted'!O103)),"")</f>
        <v>6.3095734448019329E-9</v>
      </c>
      <c r="P103" s="303"/>
      <c r="Q103" s="318"/>
      <c r="R103" s="265" t="s">
        <v>491</v>
      </c>
      <c r="S103" s="265">
        <f>('Fluid (original units) sorted'!S103)/('Fluid (original units) sorted'!S$420*1000)</f>
        <v>4.9933422103861519E-4</v>
      </c>
      <c r="T103" s="265">
        <f>('Fluid (original units) sorted'!T103)/('Fluid (original units) sorted'!T$420*1000)</f>
        <v>1.2179330197735776E-3</v>
      </c>
      <c r="U103" s="265">
        <f>('Fluid (original units) sorted'!U103)/('Fluid (original units) sorted'!U$420*1000)</f>
        <v>2.5576559594662682E-5</v>
      </c>
      <c r="V103" s="265">
        <f>('Fluid (original units) sorted'!V103)/('Fluid (original units) sorted'!V$420*1000)</f>
        <v>1.0978043912175648E-3</v>
      </c>
      <c r="W103" s="265">
        <f>('Fluid (original units) sorted'!W103)/('Fluid (original units) sorted'!W$420*1000)</f>
        <v>3.6206541863814033E-4</v>
      </c>
      <c r="X103" s="265">
        <f>('Fluid (original units) sorted'!X103)/('Fluid (original units) sorted'!X$420*1000)</f>
        <v>1.0174821940616039E-5</v>
      </c>
      <c r="Y103" s="101">
        <f t="shared" si="1"/>
        <v>47.619110587013267</v>
      </c>
      <c r="Z103" s="251"/>
      <c r="AA103" s="251"/>
      <c r="AB103" s="265">
        <f>('Fluid (original units) sorted'!AB103)/('Fluid (original units) sorted'!AB$420*1000)</f>
        <v>3.6568222214895256E-3</v>
      </c>
      <c r="AC103" s="303"/>
      <c r="AD103" s="265">
        <f>('Fluid (original units) sorted'!AD103)/('Fluid (original units) sorted'!AD$420*1000)</f>
        <v>6.9746186340990143E-5</v>
      </c>
      <c r="AE103" s="265">
        <f>('Fluid (original units) sorted'!AE103)/('Fluid (original units) sorted'!AE$420*1000)</f>
        <v>1.3256988125123404E-4</v>
      </c>
      <c r="AF103" s="265">
        <f>('Fluid (original units) sorted'!AF103)/('Fluid (original units) sorted'!AF$420*1000)</f>
        <v>0</v>
      </c>
      <c r="AG103" s="265">
        <f>('Fluid (original units) sorted'!AG103)/('Fluid (original units) sorted'!AG$420*1000)</f>
        <v>2.4193548387096774E-4</v>
      </c>
      <c r="AH103" s="307"/>
      <c r="AI103" s="287"/>
      <c r="AJ103" s="24"/>
    </row>
    <row r="104" spans="1:36">
      <c r="A104" s="11" t="s">
        <v>232</v>
      </c>
      <c r="B104" s="12" t="s">
        <v>180</v>
      </c>
      <c r="C104" s="12" t="s">
        <v>230</v>
      </c>
      <c r="D104" s="12" t="s">
        <v>231</v>
      </c>
      <c r="E104" s="11">
        <v>105</v>
      </c>
      <c r="G104" s="11">
        <v>41.375897999999999</v>
      </c>
      <c r="H104" s="11">
        <v>-120.113894</v>
      </c>
      <c r="I104" s="11" t="s">
        <v>232</v>
      </c>
      <c r="J104" s="15">
        <v>-1.8315745602622314E-2</v>
      </c>
      <c r="K104" s="16">
        <v>64.039999999999992</v>
      </c>
      <c r="L104" s="16">
        <v>17.8</v>
      </c>
      <c r="M104" s="17">
        <v>21350</v>
      </c>
      <c r="N104" s="265" t="str">
        <f>IF('Fluid (original units) sorted'!N104&lt;&gt;0,(10^-('Fluid (original units) sorted'!N104)),"")</f>
        <v/>
      </c>
      <c r="O104" s="265">
        <f>IF('Fluid (original units) sorted'!O104&lt;&gt;0,(10^-('Fluid (original units) sorted'!O104)),"")</f>
        <v>6.3095734448019329E-9</v>
      </c>
      <c r="P104" s="303"/>
      <c r="Q104" s="318"/>
      <c r="R104" s="265" t="s">
        <v>491</v>
      </c>
      <c r="S104" s="265">
        <f>('Fluid (original units) sorted'!S104)/('Fluid (original units) sorted'!S$420*1000)</f>
        <v>5.3262316910785616E-4</v>
      </c>
      <c r="T104" s="265">
        <f>('Fluid (original units) sorted'!T104)/('Fluid (original units) sorted'!T$420*1000)</f>
        <v>1.3049282354716902E-3</v>
      </c>
      <c r="U104" s="265">
        <f>('Fluid (original units) sorted'!U104)/('Fluid (original units) sorted'!U$420*1000)</f>
        <v>5.1153119189325364E-5</v>
      </c>
      <c r="V104" s="265">
        <f>('Fluid (original units) sorted'!V104)/('Fluid (original units) sorted'!V$420*1000)</f>
        <v>1.7465069860279442E-4</v>
      </c>
      <c r="W104" s="265">
        <f>('Fluid (original units) sorted'!W104)/('Fluid (original units) sorted'!W$420*1000)</f>
        <v>4.1143797572515941E-5</v>
      </c>
      <c r="X104" s="265">
        <f>('Fluid (original units) sorted'!X104)/('Fluid (original units) sorted'!X$420*1000)</f>
        <v>3.4224401072981219E-5</v>
      </c>
      <c r="Y104" s="101">
        <f t="shared" si="1"/>
        <v>25.510237814471395</v>
      </c>
      <c r="Z104" s="251"/>
      <c r="AA104" s="251"/>
      <c r="AB104" s="265">
        <f>('Fluid (original units) sorted'!AB104)/('Fluid (original units) sorted'!AB$420*1000)</f>
        <v>1.1789754703162953E-3</v>
      </c>
      <c r="AC104" s="303"/>
      <c r="AD104" s="265">
        <f>('Fluid (original units) sorted'!AD104)/('Fluid (original units) sorted'!AD$420*1000)</f>
        <v>2.2901732828384822E-4</v>
      </c>
      <c r="AE104" s="265">
        <f>('Fluid (original units) sorted'!AE104)/('Fluid (original units) sorted'!AE$420*1000)</f>
        <v>1.692381462781711E-4</v>
      </c>
      <c r="AF104" s="265">
        <f>('Fluid (original units) sorted'!AF104)/('Fluid (original units) sorted'!AF$420*1000)</f>
        <v>3.684520219936381E-5</v>
      </c>
      <c r="AG104" s="265">
        <f>('Fluid (original units) sorted'!AG104)/('Fluid (original units) sorted'!AG$420*1000)</f>
        <v>1.1290322580645161E-5</v>
      </c>
      <c r="AH104" s="307"/>
      <c r="AI104" s="287"/>
      <c r="AJ104" s="24"/>
    </row>
    <row r="105" spans="1:36">
      <c r="A105" s="11" t="s">
        <v>281</v>
      </c>
      <c r="B105" s="12" t="s">
        <v>180</v>
      </c>
      <c r="C105" s="12" t="s">
        <v>230</v>
      </c>
      <c r="D105" s="12" t="s">
        <v>231</v>
      </c>
      <c r="E105" s="30">
        <v>60</v>
      </c>
      <c r="F105" s="31"/>
      <c r="G105" s="11">
        <v>41.468935000000002</v>
      </c>
      <c r="H105" s="11">
        <v>-120.159232</v>
      </c>
      <c r="I105" s="11" t="s">
        <v>281</v>
      </c>
      <c r="J105" s="15">
        <v>4.900548102651797E-3</v>
      </c>
      <c r="K105" s="16">
        <v>64.039999999999992</v>
      </c>
      <c r="L105" s="16">
        <v>17.8</v>
      </c>
      <c r="M105" s="17">
        <v>21437</v>
      </c>
      <c r="N105" s="265" t="str">
        <f>IF('Fluid (original units) sorted'!N105&lt;&gt;0,(10^-('Fluid (original units) sorted'!N105)),"")</f>
        <v/>
      </c>
      <c r="O105" s="265">
        <f>IF('Fluid (original units) sorted'!O105&lt;&gt;0,(10^-('Fluid (original units) sorted'!O105)),"")</f>
        <v>7.9432823472428087E-9</v>
      </c>
      <c r="P105" s="303"/>
      <c r="Q105" s="318"/>
      <c r="R105" s="265" t="s">
        <v>491</v>
      </c>
      <c r="S105" s="265">
        <f>('Fluid (original units) sorted'!S105)/('Fluid (original units) sorted'!S$420*1000)</f>
        <v>3.9946737683089215E-4</v>
      </c>
      <c r="T105" s="265">
        <f>('Fluid (original units) sorted'!T105)/('Fluid (original units) sorted'!T$420*1000)</f>
        <v>2.0878851767547045E-3</v>
      </c>
      <c r="U105" s="265">
        <f>('Fluid (original units) sorted'!U105)/('Fluid (original units) sorted'!U$420*1000)</f>
        <v>1.534593575679761E-5</v>
      </c>
      <c r="V105" s="265">
        <f>('Fluid (original units) sorted'!V105)/('Fluid (original units) sorted'!V$420*1000)</f>
        <v>4.2415169660678641E-4</v>
      </c>
      <c r="W105" s="265">
        <f>('Fluid (original units) sorted'!W105)/('Fluid (original units) sorted'!W$420*1000)</f>
        <v>1.6457519029006377E-5</v>
      </c>
      <c r="X105" s="265">
        <f>('Fluid (original units) sorted'!X105)/('Fluid (original units) sorted'!X$420*1000)</f>
        <v>6.4748866894829349E-6</v>
      </c>
      <c r="Y105" s="101">
        <f t="shared" si="1"/>
        <v>136.05460167718078</v>
      </c>
      <c r="Z105" s="251"/>
      <c r="AA105" s="251"/>
      <c r="AB105" s="265">
        <f>('Fluid (original units) sorted'!AB105)/('Fluid (original units) sorted'!AB$420*1000)</f>
        <v>2.4978293862633373E-3</v>
      </c>
      <c r="AC105" s="303"/>
      <c r="AD105" s="265">
        <f>('Fluid (original units) sorted'!AD105)/('Fluid (original units) sorted'!AD$420*1000)</f>
        <v>1.7696793549206455E-4</v>
      </c>
      <c r="AE105" s="265">
        <f>('Fluid (original units) sorted'!AE105)/('Fluid (original units) sorted'!AE$420*1000)</f>
        <v>5.6412715426057034E-5</v>
      </c>
      <c r="AF105" s="265">
        <f>('Fluid (original units) sorted'!AF105)/('Fluid (original units) sorted'!AF$420*1000)</f>
        <v>5.2636003141948311E-6</v>
      </c>
      <c r="AG105" s="265">
        <f>('Fluid (original units) sorted'!AG105)/('Fluid (original units) sorted'!AG$420*1000)</f>
        <v>4.1935483870967746E-5</v>
      </c>
      <c r="AH105" s="307"/>
      <c r="AI105" s="287"/>
      <c r="AJ105" s="24"/>
    </row>
    <row r="106" spans="1:36">
      <c r="A106" s="17" t="s">
        <v>217</v>
      </c>
      <c r="B106" s="12" t="s">
        <v>180</v>
      </c>
      <c r="C106" s="12" t="s">
        <v>77</v>
      </c>
      <c r="E106" s="17"/>
      <c r="G106" s="11">
        <v>41.403489</v>
      </c>
      <c r="H106" s="11">
        <v>-120.108659</v>
      </c>
      <c r="I106" s="17" t="s">
        <v>217</v>
      </c>
      <c r="J106" s="15">
        <v>0.21910443180423531</v>
      </c>
      <c r="K106" s="16">
        <v>64.400000000000006</v>
      </c>
      <c r="L106" s="16">
        <v>18</v>
      </c>
      <c r="M106" s="17">
        <v>26191</v>
      </c>
      <c r="N106" s="265">
        <f>IF('Fluid (original units) sorted'!N106&lt;&gt;0,(10^-('Fluid (original units) sorted'!N106)),"")</f>
        <v>3.1622776601683699E-8</v>
      </c>
      <c r="O106" s="265">
        <f>IF('Fluid (original units) sorted'!O106&lt;&gt;0,(10^-('Fluid (original units) sorted'!O106)),"")</f>
        <v>1.2589254117941638E-8</v>
      </c>
      <c r="P106" s="303"/>
      <c r="Q106" s="318"/>
      <c r="R106" s="265" t="s">
        <v>491</v>
      </c>
      <c r="S106" s="303"/>
      <c r="T106" s="265">
        <f>('Fluid (original units) sorted'!T106)/('Fluid (original units) sorted'!T$420*1000)</f>
        <v>2.6533540787924367E-3</v>
      </c>
      <c r="U106" s="303"/>
      <c r="V106" s="303"/>
      <c r="W106" s="303"/>
      <c r="X106" s="303"/>
      <c r="Y106" s="101" t="e">
        <f t="shared" si="1"/>
        <v>#DIV/0!</v>
      </c>
      <c r="Z106" s="251"/>
      <c r="AA106" s="251"/>
      <c r="AB106" s="265">
        <f>('Fluid (original units) sorted'!AB106)/('Fluid (original units) sorted'!AB$420*1000)</f>
        <v>1.0790622948657616E-3</v>
      </c>
      <c r="AC106" s="303"/>
      <c r="AD106" s="303"/>
      <c r="AE106" s="265">
        <f>('Fluid (original units) sorted'!AE106)/('Fluid (original units) sorted'!AE$420*1000)</f>
        <v>6.2053986968662732E-4</v>
      </c>
      <c r="AF106" s="303"/>
      <c r="AG106" s="303"/>
      <c r="AH106" s="307"/>
      <c r="AI106" s="287"/>
      <c r="AJ106" s="24"/>
    </row>
    <row r="107" spans="1:36">
      <c r="A107" s="11" t="s">
        <v>299</v>
      </c>
      <c r="B107" s="12" t="s">
        <v>180</v>
      </c>
      <c r="C107" s="12" t="s">
        <v>230</v>
      </c>
      <c r="D107" s="12" t="s">
        <v>231</v>
      </c>
      <c r="E107" s="11">
        <v>60</v>
      </c>
      <c r="G107" s="11">
        <v>41.548316999999997</v>
      </c>
      <c r="H107" s="11">
        <v>-120.16227499999999</v>
      </c>
      <c r="I107" s="11" t="s">
        <v>299</v>
      </c>
      <c r="J107" s="15">
        <v>4.900548102651797E-3</v>
      </c>
      <c r="K107" s="16">
        <v>64.400000000000006</v>
      </c>
      <c r="L107" s="16">
        <v>18</v>
      </c>
      <c r="M107" s="17">
        <v>21437</v>
      </c>
      <c r="N107" s="265">
        <f>IF('Fluid (original units) sorted'!N107&lt;&gt;0,(10^-('Fluid (original units) sorted'!N107)),"")</f>
        <v>7.9432823472428087E-9</v>
      </c>
      <c r="O107" s="265" t="str">
        <f>IF('Fluid (original units) sorted'!O107&lt;&gt;0,(10^-('Fluid (original units) sorted'!O107)),"")</f>
        <v/>
      </c>
      <c r="P107" s="303"/>
      <c r="Q107" s="318"/>
      <c r="R107" s="265" t="s">
        <v>491</v>
      </c>
      <c r="S107" s="265">
        <f>('Fluid (original units) sorted'!S107)/('Fluid (original units) sorted'!S$420*1000)</f>
        <v>3.9946737683089215E-4</v>
      </c>
      <c r="T107" s="265">
        <f>('Fluid (original units) sorted'!T107)/('Fluid (original units) sorted'!T$420*1000)</f>
        <v>2.0878851767547045E-3</v>
      </c>
      <c r="U107" s="265">
        <f>('Fluid (original units) sorted'!U107)/('Fluid (original units) sorted'!U$420*1000)</f>
        <v>1.534593575679761E-5</v>
      </c>
      <c r="V107" s="265">
        <f>('Fluid (original units) sorted'!V107)/('Fluid (original units) sorted'!V$420*1000)</f>
        <v>4.2415169660678641E-4</v>
      </c>
      <c r="W107" s="265">
        <f>('Fluid (original units) sorted'!W107)/('Fluid (original units) sorted'!W$420*1000)</f>
        <v>1.6457519029006377E-5</v>
      </c>
      <c r="X107" s="265">
        <f>('Fluid (original units) sorted'!X107)/('Fluid (original units) sorted'!X$420*1000)</f>
        <v>6.4748866894829349E-6</v>
      </c>
      <c r="Y107" s="101">
        <f t="shared" si="1"/>
        <v>136.05460167718078</v>
      </c>
      <c r="Z107" s="251"/>
      <c r="AA107" s="251"/>
      <c r="AB107" s="265">
        <f>('Fluid (original units) sorted'!AB107)/('Fluid (original units) sorted'!AB$420*1000)</f>
        <v>2.4978293862633373E-3</v>
      </c>
      <c r="AC107" s="303"/>
      <c r="AD107" s="265">
        <f>('Fluid (original units) sorted'!AD107)/('Fluid (original units) sorted'!AD$420*1000)</f>
        <v>1.7696793549206455E-4</v>
      </c>
      <c r="AE107" s="265">
        <f>('Fluid (original units) sorted'!AE107)/('Fluid (original units) sorted'!AE$420*1000)</f>
        <v>5.6412715426057034E-5</v>
      </c>
      <c r="AF107" s="265">
        <f>('Fluid (original units) sorted'!AF107)/('Fluid (original units) sorted'!AF$420*1000)</f>
        <v>5.2636003141948311E-6</v>
      </c>
      <c r="AG107" s="265">
        <f>('Fluid (original units) sorted'!AG107)/('Fluid (original units) sorted'!AG$420*1000)</f>
        <v>4.1935483870967746E-5</v>
      </c>
      <c r="AH107" s="307"/>
      <c r="AI107" s="287"/>
      <c r="AJ107" s="24"/>
    </row>
    <row r="108" spans="1:36">
      <c r="A108" s="27" t="s">
        <v>229</v>
      </c>
      <c r="B108" s="12" t="s">
        <v>180</v>
      </c>
      <c r="C108" s="12" t="s">
        <v>85</v>
      </c>
      <c r="D108" s="12" t="s">
        <v>218</v>
      </c>
      <c r="E108" s="27">
        <v>60</v>
      </c>
      <c r="F108" s="28"/>
      <c r="G108" s="14">
        <v>41.377719999999997</v>
      </c>
      <c r="H108" s="11">
        <v>-120.118077</v>
      </c>
      <c r="I108" s="27" t="s">
        <v>229</v>
      </c>
      <c r="J108" s="15">
        <v>8.2971416338486981E-2</v>
      </c>
      <c r="K108" s="16">
        <v>64.94</v>
      </c>
      <c r="L108" s="16">
        <v>18.3</v>
      </c>
      <c r="M108" s="17">
        <v>30182</v>
      </c>
      <c r="N108" s="265">
        <f>IF('Fluid (original units) sorted'!N108&lt;&gt;0,(10^-('Fluid (original units) sorted'!N108)),"")</f>
        <v>9.9999999999999995E-8</v>
      </c>
      <c r="O108" s="265">
        <f>IF('Fluid (original units) sorted'!O108&lt;&gt;0,(10^-('Fluid (original units) sorted'!O108)),"")</f>
        <v>5.0118723362727114E-9</v>
      </c>
      <c r="P108" s="303"/>
      <c r="Q108" s="318"/>
      <c r="R108" s="265" t="s">
        <v>491</v>
      </c>
      <c r="S108" s="303"/>
      <c r="T108" s="265">
        <f>('Fluid (original units) sorted'!T108)/('Fluid (original units) sorted'!T$420*1000)</f>
        <v>3.0448325494339439E-4</v>
      </c>
      <c r="U108" s="265">
        <f>('Fluid (original units) sorted'!U108)/('Fluid (original units) sorted'!U$420*1000)</f>
        <v>3.3249527473061485E-5</v>
      </c>
      <c r="V108" s="265">
        <f>('Fluid (original units) sorted'!V108)/('Fluid (original units) sorted'!V$420*1000)</f>
        <v>4.7405189620758483E-4</v>
      </c>
      <c r="W108" s="265">
        <f>('Fluid (original units) sorted'!W108)/('Fluid (original units) sorted'!W$420*1000)</f>
        <v>2.4686278543509563E-4</v>
      </c>
      <c r="X108" s="303"/>
      <c r="Y108" s="101">
        <f t="shared" si="1"/>
        <v>9.1575212667333208</v>
      </c>
      <c r="Z108" s="251"/>
      <c r="AA108" s="251"/>
      <c r="AB108" s="265">
        <f>('Fluid (original units) sorted'!AB108)/('Fluid (original units) sorted'!AB$420*1000)</f>
        <v>1.4787149966678957E-3</v>
      </c>
      <c r="AC108" s="303"/>
      <c r="AD108" s="303"/>
      <c r="AE108" s="265">
        <f>('Fluid (original units) sorted'!AE108)/('Fluid (original units) sorted'!AE$420*1000)</f>
        <v>2.8206357713028517E-5</v>
      </c>
      <c r="AF108" s="303"/>
      <c r="AG108" s="303"/>
      <c r="AH108" s="307"/>
      <c r="AI108" s="287"/>
      <c r="AJ108" s="24"/>
    </row>
    <row r="109" spans="1:36">
      <c r="A109" s="11" t="s">
        <v>234</v>
      </c>
      <c r="B109" s="12" t="s">
        <v>180</v>
      </c>
      <c r="C109" s="12" t="s">
        <v>77</v>
      </c>
      <c r="D109" s="12" t="s">
        <v>233</v>
      </c>
      <c r="E109" s="30">
        <v>390</v>
      </c>
      <c r="F109" s="31"/>
      <c r="G109" s="11">
        <v>41.376131999999998</v>
      </c>
      <c r="H109" s="11">
        <v>-120.122856</v>
      </c>
      <c r="I109" s="11" t="s">
        <v>234</v>
      </c>
      <c r="J109" s="15">
        <v>5.911618780716224E-2</v>
      </c>
      <c r="K109" s="16">
        <v>64.94</v>
      </c>
      <c r="L109" s="16">
        <v>18.3</v>
      </c>
      <c r="M109" s="17">
        <v>30196</v>
      </c>
      <c r="N109" s="265">
        <f>IF('Fluid (original units) sorted'!N109&lt;&gt;0,(10^-('Fluid (original units) sorted'!N109)),"")</f>
        <v>1E-8</v>
      </c>
      <c r="O109" s="265">
        <f>IF('Fluid (original units) sorted'!O109&lt;&gt;0,(10^-('Fluid (original units) sorted'!O109)),"")</f>
        <v>1.9952623149688773E-8</v>
      </c>
      <c r="P109" s="303"/>
      <c r="Q109" s="318"/>
      <c r="R109" s="265" t="s">
        <v>491</v>
      </c>
      <c r="S109" s="303"/>
      <c r="T109" s="265">
        <f>('Fluid (original units) sorted'!T109)/('Fluid (original units) sorted'!T$420*1000)</f>
        <v>4.7847368633961972E-4</v>
      </c>
      <c r="U109" s="265">
        <f>('Fluid (original units) sorted'!U109)/('Fluid (original units) sorted'!U$420*1000)</f>
        <v>5.1153119189325364E-5</v>
      </c>
      <c r="V109" s="265">
        <f>('Fluid (original units) sorted'!V109)/('Fluid (original units) sorted'!V$420*1000)</f>
        <v>3.992015968063872E-4</v>
      </c>
      <c r="W109" s="265">
        <f>('Fluid (original units) sorted'!W109)/('Fluid (original units) sorted'!W$420*1000)</f>
        <v>1.6457519029006376E-4</v>
      </c>
      <c r="X109" s="303"/>
      <c r="Y109" s="101">
        <f t="shared" si="1"/>
        <v>9.353753865306178</v>
      </c>
      <c r="Z109" s="251"/>
      <c r="AA109" s="251"/>
      <c r="AB109" s="265">
        <f>('Fluid (original units) sorted'!AB109)/('Fluid (original units) sorted'!AB$420*1000)</f>
        <v>1.4387497264876821E-3</v>
      </c>
      <c r="AC109" s="303"/>
      <c r="AD109" s="303"/>
      <c r="AE109" s="265">
        <f>('Fluid (original units) sorted'!AE109)/('Fluid (original units) sorted'!AE$420*1000)</f>
        <v>2.8206357713028517E-5</v>
      </c>
      <c r="AF109" s="265">
        <f>('Fluid (original units) sorted'!AF109)/('Fluid (original units) sorted'!AF$420*1000)</f>
        <v>5.2636003141948311E-6</v>
      </c>
      <c r="AG109" s="265">
        <f>('Fluid (original units) sorted'!AG109)/('Fluid (original units) sorted'!AG$420*1000)</f>
        <v>0</v>
      </c>
      <c r="AH109" s="307"/>
      <c r="AI109" s="287"/>
      <c r="AJ109" s="24"/>
    </row>
    <row r="110" spans="1:36">
      <c r="A110" s="11" t="s">
        <v>236</v>
      </c>
      <c r="B110" s="12" t="s">
        <v>180</v>
      </c>
      <c r="C110" s="12" t="s">
        <v>77</v>
      </c>
      <c r="D110" s="12" t="s">
        <v>210</v>
      </c>
      <c r="E110" s="30">
        <v>300</v>
      </c>
      <c r="F110" s="31"/>
      <c r="G110" s="11">
        <v>41.537427000000001</v>
      </c>
      <c r="H110" s="11">
        <v>-120.153989</v>
      </c>
      <c r="I110" s="11" t="s">
        <v>236</v>
      </c>
      <c r="J110" s="15">
        <v>7.1664848570759249E-2</v>
      </c>
      <c r="K110" s="16">
        <v>66.02</v>
      </c>
      <c r="L110" s="16">
        <v>18.899999999999999</v>
      </c>
      <c r="M110" s="17">
        <v>30189</v>
      </c>
      <c r="N110" s="265">
        <f>IF('Fluid (original units) sorted'!N110&lt;&gt;0,(10^-('Fluid (original units) sorted'!N110)),"")</f>
        <v>3.9810717055349665E-9</v>
      </c>
      <c r="O110" s="265">
        <f>IF('Fluid (original units) sorted'!O110&lt;&gt;0,(10^-('Fluid (original units) sorted'!O110)),"")</f>
        <v>2.5118864315095751E-8</v>
      </c>
      <c r="P110" s="303"/>
      <c r="Q110" s="318"/>
      <c r="R110" s="265" t="s">
        <v>491</v>
      </c>
      <c r="S110" s="303"/>
      <c r="T110" s="265">
        <f>('Fluid (original units) sorted'!T110)/('Fluid (original units) sorted'!T$420*1000)</f>
        <v>1.4789186668679156E-3</v>
      </c>
      <c r="U110" s="265">
        <f>('Fluid (original units) sorted'!U110)/('Fluid (original units) sorted'!U$420*1000)</f>
        <v>1.7903591716263875E-5</v>
      </c>
      <c r="V110" s="265">
        <f>('Fluid (original units) sorted'!V110)/('Fluid (original units) sorted'!V$420*1000)</f>
        <v>1.996007984031936E-4</v>
      </c>
      <c r="W110" s="265">
        <f>('Fluid (original units) sorted'!W110)/('Fluid (original units) sorted'!W$420*1000)</f>
        <v>4.1143797572515941E-5</v>
      </c>
      <c r="X110" s="303"/>
      <c r="Y110" s="101">
        <f t="shared" si="1"/>
        <v>82.604579589716906</v>
      </c>
      <c r="Z110" s="251"/>
      <c r="AA110" s="251"/>
      <c r="AB110" s="265">
        <f>('Fluid (original units) sorted'!AB110)/('Fluid (original units) sorted'!AB$420*1000)</f>
        <v>1.6185934422986426E-3</v>
      </c>
      <c r="AC110" s="303"/>
      <c r="AD110" s="303"/>
      <c r="AE110" s="265">
        <f>('Fluid (original units) sorted'!AE110)/('Fluid (original units) sorted'!AE$420*1000)</f>
        <v>8.4619073139085551E-5</v>
      </c>
      <c r="AF110" s="265">
        <f>('Fluid (original units) sorted'!AF110)/('Fluid (original units) sorted'!AF$420*1000)</f>
        <v>1.0527200628389662E-5</v>
      </c>
      <c r="AG110" s="265">
        <f>('Fluid (original units) sorted'!AG110)/('Fluid (original units) sorted'!AG$420*1000)</f>
        <v>0</v>
      </c>
      <c r="AH110" s="307"/>
      <c r="AI110" s="287"/>
      <c r="AJ110" s="24"/>
    </row>
    <row r="111" spans="1:36">
      <c r="A111" s="11" t="s">
        <v>297</v>
      </c>
      <c r="B111" s="12" t="s">
        <v>180</v>
      </c>
      <c r="C111" s="12" t="s">
        <v>77</v>
      </c>
      <c r="D111" s="12" t="s">
        <v>208</v>
      </c>
      <c r="E111" s="11">
        <v>290</v>
      </c>
      <c r="G111" s="11">
        <v>41.548121000000002</v>
      </c>
      <c r="H111" s="11">
        <v>-120.17077399999999</v>
      </c>
      <c r="I111" s="11" t="s">
        <v>297</v>
      </c>
      <c r="J111" s="15">
        <v>2.5483339215104494E-3</v>
      </c>
      <c r="K111" s="16">
        <v>66.2</v>
      </c>
      <c r="L111" s="16">
        <v>19</v>
      </c>
      <c r="M111" s="17">
        <v>26192</v>
      </c>
      <c r="N111" s="265">
        <f>IF('Fluid (original units) sorted'!N111&lt;&gt;0,(10^-('Fluid (original units) sorted'!N111)),"")</f>
        <v>5.0118723362727114E-9</v>
      </c>
      <c r="O111" s="265">
        <f>IF('Fluid (original units) sorted'!O111&lt;&gt;0,(10^-('Fluid (original units) sorted'!O111)),"")</f>
        <v>5.0118723362727114E-9</v>
      </c>
      <c r="P111" s="303"/>
      <c r="Q111" s="318"/>
      <c r="R111" s="265" t="s">
        <v>491</v>
      </c>
      <c r="S111" s="303"/>
      <c r="T111" s="265">
        <f>('Fluid (original units) sorted'!T111)/('Fluid (original units) sorted'!T$420*1000)</f>
        <v>1.6964067061131973E-3</v>
      </c>
      <c r="U111" s="265">
        <f>('Fluid (original units) sorted'!U111)/('Fluid (original units) sorted'!U$420*1000)</f>
        <v>7.6729678783988049E-6</v>
      </c>
      <c r="V111" s="265">
        <f>('Fluid (original units) sorted'!V111)/('Fluid (original units) sorted'!V$420*1000)</f>
        <v>3.2435129740518963E-4</v>
      </c>
      <c r="W111" s="265">
        <f>('Fluid (original units) sorted'!W111)/('Fluid (original units) sorted'!W$420*1000)</f>
        <v>1.1520263320304463E-4</v>
      </c>
      <c r="X111" s="265">
        <f>('Fluid (original units) sorted'!X111)/('Fluid (original units) sorted'!X$420*1000)</f>
        <v>9.2498381278327637E-6</v>
      </c>
      <c r="Y111" s="101">
        <f t="shared" si="1"/>
        <v>221.08872772541875</v>
      </c>
      <c r="Z111" s="251"/>
      <c r="AA111" s="251"/>
      <c r="AB111" s="265">
        <f>('Fluid (original units) sorted'!AB111)/('Fluid (original units) sorted'!AB$420*1000)</f>
        <v>2.317985670452377E-3</v>
      </c>
      <c r="AC111" s="303"/>
      <c r="AD111" s="265">
        <f>('Fluid (original units) sorted'!AD111)/('Fluid (original units) sorted'!AD$420*1000)</f>
        <v>5.3090380647619356E-5</v>
      </c>
      <c r="AE111" s="265">
        <f>('Fluid (original units) sorted'!AE111)/('Fluid (original units) sorted'!AE$420*1000)</f>
        <v>6.2053986968662746E-5</v>
      </c>
      <c r="AF111" s="303"/>
      <c r="AG111" s="303"/>
      <c r="AH111" s="307"/>
      <c r="AI111" s="287"/>
      <c r="AJ111" s="24"/>
    </row>
    <row r="112" spans="1:36">
      <c r="A112" s="11" t="s">
        <v>229</v>
      </c>
      <c r="B112" s="12" t="s">
        <v>180</v>
      </c>
      <c r="C112" s="12" t="s">
        <v>85</v>
      </c>
      <c r="D112" s="12" t="s">
        <v>218</v>
      </c>
      <c r="E112" s="11">
        <v>60</v>
      </c>
      <c r="G112" s="14">
        <v>41.377719999999997</v>
      </c>
      <c r="H112" s="11">
        <v>-120.118077</v>
      </c>
      <c r="I112" s="11" t="s">
        <v>229</v>
      </c>
      <c r="J112" s="15">
        <v>-4.0582357721776458E-2</v>
      </c>
      <c r="K112" s="16">
        <v>66.92</v>
      </c>
      <c r="L112" s="16">
        <v>19.399999999999999</v>
      </c>
      <c r="M112" s="17">
        <v>26877</v>
      </c>
      <c r="N112" s="265">
        <f>IF('Fluid (original units) sorted'!N112&lt;&gt;0,(10^-('Fluid (original units) sorted'!N112)),"")</f>
        <v>7.943282347242818E-8</v>
      </c>
      <c r="O112" s="265">
        <f>IF('Fluid (original units) sorted'!O112&lt;&gt;0,(10^-('Fluid (original units) sorted'!O112)),"")</f>
        <v>6.3095734448019329E-9</v>
      </c>
      <c r="P112" s="303"/>
      <c r="Q112" s="318"/>
      <c r="R112" s="265" t="s">
        <v>491</v>
      </c>
      <c r="S112" s="303"/>
      <c r="T112" s="265">
        <f>('Fluid (original units) sorted'!T112)/('Fluid (original units) sorted'!T$420*1000)</f>
        <v>2.9143397258867747E-4</v>
      </c>
      <c r="U112" s="265">
        <f>('Fluid (original units) sorted'!U112)/('Fluid (original units) sorted'!U$420*1000)</f>
        <v>3.3249527473061485E-5</v>
      </c>
      <c r="V112" s="265">
        <f>('Fluid (original units) sorted'!V112)/('Fluid (original units) sorted'!V$420*1000)</f>
        <v>4.2415169660678641E-4</v>
      </c>
      <c r="W112" s="265">
        <f>('Fluid (original units) sorted'!W112)/('Fluid (original units) sorted'!W$420*1000)</f>
        <v>2.1394774737708291E-4</v>
      </c>
      <c r="X112" s="265">
        <f>('Fluid (original units) sorted'!X112)/('Fluid (original units) sorted'!X$420*1000)</f>
        <v>0</v>
      </c>
      <c r="Y112" s="101">
        <f t="shared" si="1"/>
        <v>8.7650560695876081</v>
      </c>
      <c r="Z112" s="251"/>
      <c r="AA112" s="251"/>
      <c r="AB112" s="265">
        <f>('Fluid (original units) sorted'!AB112)/('Fluid (original units) sorted'!AB$420*1000)</f>
        <v>1.578628172118429E-3</v>
      </c>
      <c r="AC112" s="303"/>
      <c r="AD112" s="265">
        <f>('Fluid (original units) sorted'!AD112)/('Fluid (original units) sorted'!AD$420*1000)</f>
        <v>3.9557538521755598E-5</v>
      </c>
      <c r="AE112" s="265">
        <f>('Fluid (original units) sorted'!AE112)/('Fluid (original units) sorted'!AE$420*1000)</f>
        <v>1.4103178856514259E-5</v>
      </c>
      <c r="AF112" s="303"/>
      <c r="AG112" s="303"/>
      <c r="AH112" s="307"/>
      <c r="AI112" s="287"/>
      <c r="AJ112" s="24"/>
    </row>
    <row r="113" spans="1:36">
      <c r="A113" s="27" t="s">
        <v>282</v>
      </c>
      <c r="B113" s="12" t="s">
        <v>180</v>
      </c>
      <c r="C113" s="12" t="s">
        <v>85</v>
      </c>
      <c r="D113" s="12" t="s">
        <v>181</v>
      </c>
      <c r="E113" s="27">
        <v>360</v>
      </c>
      <c r="F113" s="28"/>
      <c r="G113" s="11">
        <v>41.464612000000002</v>
      </c>
      <c r="H113" s="11">
        <v>-120.135583</v>
      </c>
      <c r="I113" s="27" t="s">
        <v>282</v>
      </c>
      <c r="J113" s="15">
        <v>1.3080491955657807E-3</v>
      </c>
      <c r="K113" s="16">
        <v>66.92</v>
      </c>
      <c r="L113" s="16">
        <v>19.399999999999999</v>
      </c>
      <c r="M113" s="17">
        <v>28306</v>
      </c>
      <c r="N113" s="265">
        <f>IF('Fluid (original units) sorted'!N113&lt;&gt;0,(10^-('Fluid (original units) sorted'!N113)),"")</f>
        <v>5.0118723362727114E-9</v>
      </c>
      <c r="O113" s="265">
        <f>IF('Fluid (original units) sorted'!O113&lt;&gt;0,(10^-('Fluid (original units) sorted'!O113)),"")</f>
        <v>2.5118864315095812E-9</v>
      </c>
      <c r="P113" s="303"/>
      <c r="Q113" s="318"/>
      <c r="R113" s="265" t="s">
        <v>491</v>
      </c>
      <c r="S113" s="303"/>
      <c r="T113" s="265">
        <f>('Fluid (original units) sorted'!T113)/('Fluid (original units) sorted'!T$420*1000)</f>
        <v>2.5228612552452676E-3</v>
      </c>
      <c r="U113" s="265">
        <f>('Fluid (original units) sorted'!U113)/('Fluid (original units) sorted'!U$420*1000)</f>
        <v>6.1383743027190439E-5</v>
      </c>
      <c r="V113" s="265">
        <f>('Fluid (original units) sorted'!V113)/('Fluid (original units) sorted'!V$420*1000)</f>
        <v>3.4930139720558884E-4</v>
      </c>
      <c r="W113" s="265">
        <f>('Fluid (original units) sorted'!W113)/('Fluid (original units) sorted'!W$420*1000)</f>
        <v>1.2343139271754782E-4</v>
      </c>
      <c r="X113" s="265">
        <f>('Fluid (original units) sorted'!X113)/('Fluid (original units) sorted'!X$420*1000)</f>
        <v>9.2498381278327637E-6</v>
      </c>
      <c r="Y113" s="101">
        <f t="shared" si="1"/>
        <v>41.099827589981686</v>
      </c>
      <c r="Z113" s="251"/>
      <c r="AA113" s="251"/>
      <c r="AB113" s="265">
        <f>('Fluid (original units) sorted'!AB113)/('Fluid (original units) sorted'!AB$420*1000)</f>
        <v>3.4769785056785654E-3</v>
      </c>
      <c r="AC113" s="303"/>
      <c r="AD113" s="265">
        <f>('Fluid (original units) sorted'!AD113)/('Fluid (original units) sorted'!AD$420*1000)</f>
        <v>0</v>
      </c>
      <c r="AE113" s="265">
        <f>('Fluid (original units) sorted'!AE113)/('Fluid (original units) sorted'!AE$420*1000)</f>
        <v>0</v>
      </c>
      <c r="AF113" s="303"/>
      <c r="AG113" s="303"/>
      <c r="AH113" s="307"/>
      <c r="AI113" s="287"/>
      <c r="AJ113" s="24"/>
    </row>
    <row r="114" spans="1:36">
      <c r="A114" s="27" t="s">
        <v>297</v>
      </c>
      <c r="B114" s="12" t="s">
        <v>180</v>
      </c>
      <c r="C114" s="12" t="s">
        <v>77</v>
      </c>
      <c r="D114" s="12" t="s">
        <v>208</v>
      </c>
      <c r="E114" s="27">
        <v>290</v>
      </c>
      <c r="F114" s="28"/>
      <c r="G114" s="11">
        <v>41.548121000000002</v>
      </c>
      <c r="H114" s="11">
        <v>-120.17077399999999</v>
      </c>
      <c r="I114" s="27" t="s">
        <v>297</v>
      </c>
      <c r="J114" s="15">
        <v>3.7884615008679555E-3</v>
      </c>
      <c r="K114" s="16">
        <v>66.92</v>
      </c>
      <c r="L114" s="16">
        <v>19.399999999999999</v>
      </c>
      <c r="M114" s="17">
        <v>28306</v>
      </c>
      <c r="N114" s="265">
        <f>IF('Fluid (original units) sorted'!N114&lt;&gt;0,(10^-('Fluid (original units) sorted'!N114)),"")</f>
        <v>3.9810717055349665E-9</v>
      </c>
      <c r="O114" s="265">
        <f>IF('Fluid (original units) sorted'!O114&lt;&gt;0,(10^-('Fluid (original units) sorted'!O114)),"")</f>
        <v>3.1622776601683779E-9</v>
      </c>
      <c r="P114" s="303"/>
      <c r="Q114" s="318"/>
      <c r="R114" s="265" t="s">
        <v>491</v>
      </c>
      <c r="S114" s="303"/>
      <c r="T114" s="265">
        <f>('Fluid (original units) sorted'!T114)/('Fluid (original units) sorted'!T$420*1000)</f>
        <v>1.78340192181131E-3</v>
      </c>
      <c r="U114" s="265">
        <f>('Fluid (original units) sorted'!U114)/('Fluid (original units) sorted'!U$420*1000)</f>
        <v>7.6729678783988049E-6</v>
      </c>
      <c r="V114" s="265">
        <f>('Fluid (original units) sorted'!V114)/('Fluid (original units) sorted'!V$420*1000)</f>
        <v>4.7405189620758483E-4</v>
      </c>
      <c r="W114" s="265">
        <f>('Fluid (original units) sorted'!W114)/('Fluid (original units) sorted'!W$420*1000)</f>
        <v>1.2343139271754782E-4</v>
      </c>
      <c r="X114" s="265">
        <f>('Fluid (original units) sorted'!X114)/('Fluid (original units) sorted'!X$420*1000)</f>
        <v>9.2498381278327637E-6</v>
      </c>
      <c r="Y114" s="101">
        <f t="shared" si="1"/>
        <v>232.42661119851715</v>
      </c>
      <c r="Z114" s="251"/>
      <c r="AA114" s="251"/>
      <c r="AB114" s="265">
        <f>('Fluid (original units) sorted'!AB114)/('Fluid (original units) sorted'!AB$420*1000)</f>
        <v>2.637707831894084E-3</v>
      </c>
      <c r="AC114" s="303"/>
      <c r="AD114" s="265">
        <f>('Fluid (original units) sorted'!AD114)/('Fluid (original units) sorted'!AD$420*1000)</f>
        <v>5.2049392791783687E-5</v>
      </c>
      <c r="AE114" s="265">
        <f>('Fluid (original units) sorted'!AE114)/('Fluid (original units) sorted'!AE$420*1000)</f>
        <v>2.8206357713028517E-5</v>
      </c>
      <c r="AF114" s="303"/>
      <c r="AG114" s="303"/>
      <c r="AH114" s="307"/>
      <c r="AI114" s="287"/>
      <c r="AJ114" s="24"/>
    </row>
    <row r="115" spans="1:36">
      <c r="A115" s="32" t="s">
        <v>299</v>
      </c>
      <c r="B115" s="12" t="s">
        <v>180</v>
      </c>
      <c r="C115" s="12" t="s">
        <v>77</v>
      </c>
      <c r="D115" s="12" t="s">
        <v>193</v>
      </c>
      <c r="E115" s="32">
        <v>60</v>
      </c>
      <c r="F115" s="33"/>
      <c r="G115" s="11">
        <v>41.548316999999997</v>
      </c>
      <c r="H115" s="11">
        <v>-120.16227499999999</v>
      </c>
      <c r="I115" s="32" t="s">
        <v>299</v>
      </c>
      <c r="J115" s="15">
        <v>5.8847989472565806E-3</v>
      </c>
      <c r="K115" s="16">
        <v>66.92</v>
      </c>
      <c r="L115" s="16">
        <v>19.399999999999999</v>
      </c>
      <c r="M115" s="17">
        <v>29447</v>
      </c>
      <c r="N115" s="265">
        <f>IF('Fluid (original units) sorted'!N115&lt;&gt;0,(10^-('Fluid (original units) sorted'!N115)),"")</f>
        <v>5.0118723362727114E-9</v>
      </c>
      <c r="O115" s="265">
        <f>IF('Fluid (original units) sorted'!O115&lt;&gt;0,(10^-('Fluid (original units) sorted'!O115)),"")</f>
        <v>6.3095734448019329E-9</v>
      </c>
      <c r="P115" s="303"/>
      <c r="Q115" s="318"/>
      <c r="R115" s="265" t="s">
        <v>491</v>
      </c>
      <c r="S115" s="303"/>
      <c r="T115" s="265">
        <f>('Fluid (original units) sorted'!T115)/('Fluid (original units) sorted'!T$420*1000)</f>
        <v>2.0878851767547045E-3</v>
      </c>
      <c r="U115" s="265">
        <f>('Fluid (original units) sorted'!U115)/('Fluid (original units) sorted'!U$420*1000)</f>
        <v>1.2788279797331341E-5</v>
      </c>
      <c r="V115" s="265">
        <f>('Fluid (original units) sorted'!V115)/('Fluid (original units) sorted'!V$420*1000)</f>
        <v>1.24750499001996E-4</v>
      </c>
      <c r="W115" s="265">
        <f>('Fluid (original units) sorted'!W115)/('Fluid (original units) sorted'!W$420*1000)</f>
        <v>0</v>
      </c>
      <c r="X115" s="265">
        <f>('Fluid (original units) sorted'!X115)/('Fluid (original units) sorted'!X$420*1000)</f>
        <v>9.2498381278327637E-6</v>
      </c>
      <c r="Y115" s="101">
        <f t="shared" si="1"/>
        <v>163.26552201261694</v>
      </c>
      <c r="Z115" s="251"/>
      <c r="AA115" s="251"/>
      <c r="AB115" s="265">
        <f>('Fluid (original units) sorted'!AB115)/('Fluid (original units) sorted'!AB$420*1000)</f>
        <v>2.1581245897315231E-3</v>
      </c>
      <c r="AC115" s="303"/>
      <c r="AD115" s="265">
        <f>('Fluid (original units) sorted'!AD115)/('Fluid (original units) sorted'!AD$420*1000)</f>
        <v>5.2049392791783687E-5</v>
      </c>
      <c r="AE115" s="265">
        <f>('Fluid (original units) sorted'!AE115)/('Fluid (original units) sorted'!AE$420*1000)</f>
        <v>2.8206357713028517E-5</v>
      </c>
      <c r="AF115" s="303"/>
      <c r="AG115" s="303"/>
      <c r="AH115" s="307"/>
      <c r="AI115" s="287"/>
      <c r="AJ115" s="24"/>
    </row>
    <row r="116" spans="1:36">
      <c r="A116" s="11" t="s">
        <v>224</v>
      </c>
      <c r="B116" s="12" t="s">
        <v>180</v>
      </c>
      <c r="C116" s="12" t="s">
        <v>77</v>
      </c>
      <c r="D116" s="12" t="s">
        <v>189</v>
      </c>
      <c r="E116" s="11">
        <v>500</v>
      </c>
      <c r="G116" s="11">
        <v>41.398390999999997</v>
      </c>
      <c r="H116" s="11">
        <v>-120.139539</v>
      </c>
      <c r="I116" s="11" t="s">
        <v>224</v>
      </c>
      <c r="J116" s="15">
        <v>3.6950627705450725E-2</v>
      </c>
      <c r="K116" s="16">
        <v>68</v>
      </c>
      <c r="L116" s="16">
        <v>20</v>
      </c>
      <c r="M116" s="17">
        <v>30188</v>
      </c>
      <c r="N116" s="265">
        <f>IF('Fluid (original units) sorted'!N116&lt;&gt;0,(10^-('Fluid (original units) sorted'!N116)),"")</f>
        <v>1E-8</v>
      </c>
      <c r="O116" s="265">
        <f>IF('Fluid (original units) sorted'!O116&lt;&gt;0,(10^-('Fluid (original units) sorted'!O116)),"")</f>
        <v>1.5848931924611133E-8</v>
      </c>
      <c r="P116" s="303"/>
      <c r="Q116" s="318"/>
      <c r="R116" s="265" t="s">
        <v>491</v>
      </c>
      <c r="S116" s="303"/>
      <c r="T116" s="265">
        <f>('Fluid (original units) sorted'!T116)/('Fluid (original units) sorted'!T$420*1000)</f>
        <v>5.2197129418867611E-4</v>
      </c>
      <c r="U116" s="265">
        <f>('Fluid (original units) sorted'!U116)/('Fluid (original units) sorted'!U$420*1000)</f>
        <v>7.9287334743454311E-5</v>
      </c>
      <c r="V116" s="265">
        <f>('Fluid (original units) sorted'!V116)/('Fluid (original units) sorted'!V$420*1000)</f>
        <v>5.7385229540918162E-4</v>
      </c>
      <c r="W116" s="265">
        <f>('Fluid (original units) sorted'!W116)/('Fluid (original units) sorted'!W$420*1000)</f>
        <v>2.0571898786257971E-4</v>
      </c>
      <c r="X116" s="303"/>
      <c r="Y116" s="101">
        <f t="shared" si="1"/>
        <v>6.5832871779281019</v>
      </c>
      <c r="Z116" s="251"/>
      <c r="AA116" s="251"/>
      <c r="AB116" s="265">
        <f>('Fluid (original units) sorted'!AB116)/('Fluid (original units) sorted'!AB$420*1000)</f>
        <v>1.9782808739205629E-3</v>
      </c>
      <c r="AC116" s="303"/>
      <c r="AD116" s="303"/>
      <c r="AE116" s="265">
        <f>('Fluid (original units) sorted'!AE116)/('Fluid (original units) sorted'!AE$420*1000)</f>
        <v>2.8206357713028517E-5</v>
      </c>
      <c r="AF116" s="303"/>
      <c r="AG116" s="303"/>
      <c r="AH116" s="307"/>
      <c r="AI116" s="287"/>
      <c r="AJ116" s="24"/>
    </row>
    <row r="117" spans="1:36">
      <c r="A117" s="11" t="s">
        <v>237</v>
      </c>
      <c r="B117" s="12" t="s">
        <v>180</v>
      </c>
      <c r="C117" s="12" t="s">
        <v>77</v>
      </c>
      <c r="D117" s="12" t="s">
        <v>193</v>
      </c>
      <c r="E117" s="30">
        <v>525</v>
      </c>
      <c r="F117" s="31"/>
      <c r="G117" s="11">
        <v>41.533375999999997</v>
      </c>
      <c r="H117" s="11">
        <v>-120.15126600000001</v>
      </c>
      <c r="I117" s="11" t="s">
        <v>237</v>
      </c>
      <c r="J117" s="15">
        <v>0.11089386556084821</v>
      </c>
      <c r="K117" s="16">
        <v>68</v>
      </c>
      <c r="L117" s="16">
        <v>20</v>
      </c>
      <c r="M117" s="17">
        <v>30189</v>
      </c>
      <c r="N117" s="265">
        <f>IF('Fluid (original units) sorted'!N117&lt;&gt;0,(10^-('Fluid (original units) sorted'!N117)),"")</f>
        <v>3.1622776601683779E-9</v>
      </c>
      <c r="O117" s="265">
        <f>IF('Fluid (original units) sorted'!O117&lt;&gt;0,(10^-('Fluid (original units) sorted'!O117)),"")</f>
        <v>5.0118723362727164E-8</v>
      </c>
      <c r="P117" s="303"/>
      <c r="Q117" s="318"/>
      <c r="R117" s="265" t="s">
        <v>491</v>
      </c>
      <c r="S117" s="303"/>
      <c r="T117" s="265">
        <f>('Fluid (original units) sorted'!T117)/('Fluid (original units) sorted'!T$420*1000)</f>
        <v>1.3919234511698029E-3</v>
      </c>
      <c r="U117" s="265">
        <f>('Fluid (original units) sorted'!U117)/('Fluid (original units) sorted'!U$420*1000)</f>
        <v>1.2788279797331341E-5</v>
      </c>
      <c r="V117" s="265">
        <f>('Fluid (original units) sorted'!V117)/('Fluid (original units) sorted'!V$420*1000)</f>
        <v>4.99001996007984E-5</v>
      </c>
      <c r="W117" s="265">
        <f>('Fluid (original units) sorted'!W117)/('Fluid (original units) sorted'!W$420*1000)</f>
        <v>0</v>
      </c>
      <c r="X117" s="303"/>
      <c r="Y117" s="101">
        <f t="shared" si="1"/>
        <v>108.84368134174461</v>
      </c>
      <c r="Z117" s="251"/>
      <c r="AA117" s="251"/>
      <c r="AB117" s="265">
        <f>('Fluid (original units) sorted'!AB117)/('Fluid (original units) sorted'!AB$420*1000)</f>
        <v>1.0191143895954414E-3</v>
      </c>
      <c r="AC117" s="303"/>
      <c r="AD117" s="303"/>
      <c r="AE117" s="265">
        <f>('Fluid (original units) sorted'!AE117)/('Fluid (original units) sorted'!AE$420*1000)</f>
        <v>1.692381462781711E-4</v>
      </c>
      <c r="AF117" s="265">
        <f>('Fluid (original units) sorted'!AF117)/('Fluid (original units) sorted'!AF$420*1000)</f>
        <v>1.5790800942584489E-5</v>
      </c>
      <c r="AG117" s="265">
        <f>('Fluid (original units) sorted'!AG117)/('Fluid (original units) sorted'!AG$420*1000)</f>
        <v>0</v>
      </c>
      <c r="AH117" s="307"/>
      <c r="AI117" s="287"/>
      <c r="AJ117" s="24"/>
    </row>
    <row r="118" spans="1:36">
      <c r="A118" s="11" t="s">
        <v>273</v>
      </c>
      <c r="B118" s="12" t="s">
        <v>180</v>
      </c>
      <c r="C118" s="12" t="s">
        <v>77</v>
      </c>
      <c r="D118" s="12" t="s">
        <v>189</v>
      </c>
      <c r="E118" s="11">
        <v>420</v>
      </c>
      <c r="G118" s="11">
        <v>41.476782999999998</v>
      </c>
      <c r="H118" s="11">
        <v>-120.158576</v>
      </c>
      <c r="I118" s="11" t="s">
        <v>273</v>
      </c>
      <c r="J118" s="15">
        <v>4.4389438566446074E-2</v>
      </c>
      <c r="K118" s="16">
        <v>68</v>
      </c>
      <c r="L118" s="16">
        <v>20</v>
      </c>
      <c r="M118" s="17">
        <v>30188</v>
      </c>
      <c r="N118" s="265">
        <f>IF('Fluid (original units) sorted'!N118&lt;&gt;0,(10^-('Fluid (original units) sorted'!N118)),"")</f>
        <v>3.981071705534957E-8</v>
      </c>
      <c r="O118" s="265">
        <f>IF('Fluid (original units) sorted'!O118&lt;&gt;0,(10^-('Fluid (original units) sorted'!O118)),"")</f>
        <v>7.9432823472428087E-9</v>
      </c>
      <c r="P118" s="303"/>
      <c r="Q118" s="318"/>
      <c r="R118" s="265" t="s">
        <v>491</v>
      </c>
      <c r="S118" s="303"/>
      <c r="T118" s="265">
        <f>('Fluid (original units) sorted'!T118)/('Fluid (original units) sorted'!T$420*1000)</f>
        <v>7.3945933343395778E-4</v>
      </c>
      <c r="U118" s="265">
        <f>('Fluid (original units) sorted'!U118)/('Fluid (original units) sorted'!U$420*1000)</f>
        <v>2.8134215554128951E-5</v>
      </c>
      <c r="V118" s="265">
        <f>('Fluid (original units) sorted'!V118)/('Fluid (original units) sorted'!V$420*1000)</f>
        <v>7.9840319361277441E-4</v>
      </c>
      <c r="W118" s="265">
        <f>('Fluid (original units) sorted'!W118)/('Fluid (original units) sorted'!W$420*1000)</f>
        <v>3.2915038058012753E-4</v>
      </c>
      <c r="X118" s="303"/>
      <c r="Y118" s="101">
        <f t="shared" si="1"/>
        <v>26.283275324000829</v>
      </c>
      <c r="Z118" s="251"/>
      <c r="AA118" s="251"/>
      <c r="AB118" s="265">
        <f>('Fluid (original units) sorted'!AB118)/('Fluid (original units) sorted'!AB$420*1000)</f>
        <v>2.7376210073446175E-3</v>
      </c>
      <c r="AC118" s="303"/>
      <c r="AD118" s="303"/>
      <c r="AE118" s="265">
        <f>('Fluid (original units) sorted'!AE118)/('Fluid (original units) sorted'!AE$420*1000)</f>
        <v>2.8206357713028517E-5</v>
      </c>
      <c r="AF118" s="303"/>
      <c r="AG118" s="303"/>
      <c r="AH118" s="307"/>
      <c r="AI118" s="287"/>
      <c r="AJ118" s="24"/>
    </row>
    <row r="119" spans="1:36">
      <c r="A119" s="11" t="s">
        <v>284</v>
      </c>
      <c r="B119" s="12" t="s">
        <v>180</v>
      </c>
      <c r="C119" s="12" t="s">
        <v>80</v>
      </c>
      <c r="D119" s="12" t="s">
        <v>231</v>
      </c>
      <c r="E119" s="30">
        <v>60</v>
      </c>
      <c r="F119" s="31"/>
      <c r="G119" s="11">
        <v>41.595334999999999</v>
      </c>
      <c r="H119" s="11">
        <v>-120.163089</v>
      </c>
      <c r="I119" s="11" t="s">
        <v>284</v>
      </c>
      <c r="J119" s="15">
        <v>1.1882863489055889E-3</v>
      </c>
      <c r="K119" s="16">
        <v>68</v>
      </c>
      <c r="L119" s="16">
        <v>20</v>
      </c>
      <c r="M119" s="17">
        <v>21438</v>
      </c>
      <c r="N119" s="265" t="str">
        <f>IF('Fluid (original units) sorted'!N119&lt;&gt;0,(10^-('Fluid (original units) sorted'!N119)),"")</f>
        <v/>
      </c>
      <c r="O119" s="265">
        <f>IF('Fluid (original units) sorted'!O119&lt;&gt;0,(10^-('Fluid (original units) sorted'!O119)),"")</f>
        <v>7.9432823472428087E-9</v>
      </c>
      <c r="P119" s="303"/>
      <c r="Q119" s="318"/>
      <c r="R119" s="265" t="s">
        <v>491</v>
      </c>
      <c r="S119" s="265">
        <f>('Fluid (original units) sorted'!S119)/('Fluid (original units) sorted'!S$420*1000)</f>
        <v>6.4913448735019969E-4</v>
      </c>
      <c r="T119" s="265">
        <f>('Fluid (original units) sorted'!T119)/('Fluid (original units) sorted'!T$420*1000)</f>
        <v>1.1744354119245211E-3</v>
      </c>
      <c r="U119" s="265">
        <f>('Fluid (original units) sorted'!U119)/('Fluid (original units) sorted'!U$420*1000)</f>
        <v>2.8134215554128951E-5</v>
      </c>
      <c r="V119" s="265">
        <f>('Fluid (original units) sorted'!V119)/('Fluid (original units) sorted'!V$420*1000)</f>
        <v>5.9880239520958083E-5</v>
      </c>
      <c r="W119" s="265">
        <f>('Fluid (original units) sorted'!W119)/('Fluid (original units) sorted'!W$420*1000)</f>
        <v>6.9944455873277095E-5</v>
      </c>
      <c r="X119" s="265">
        <f>('Fluid (original units) sorted'!X119)/('Fluid (original units) sorted'!X$420*1000)</f>
        <v>2.7749514383498288E-5</v>
      </c>
      <c r="Y119" s="101">
        <f t="shared" si="1"/>
        <v>41.744025514589552</v>
      </c>
      <c r="Z119" s="251"/>
      <c r="AA119" s="251"/>
      <c r="AB119" s="265">
        <f>('Fluid (original units) sorted'!AB119)/('Fluid (original units) sorted'!AB$420*1000)</f>
        <v>1.1190275650459749E-3</v>
      </c>
      <c r="AC119" s="303"/>
      <c r="AD119" s="265">
        <f>('Fluid (original units) sorted'!AD119)/('Fluid (original units) sorted'!AD$420*1000)</f>
        <v>1.2491854270028086E-4</v>
      </c>
      <c r="AE119" s="265">
        <f>('Fluid (original units) sorted'!AE119)/('Fluid (original units) sorted'!AE$420*1000)</f>
        <v>8.4619073139085551E-5</v>
      </c>
      <c r="AF119" s="265">
        <f>('Fluid (original units) sorted'!AF119)/('Fluid (original units) sorted'!AF$420*1000)</f>
        <v>5.2636003141948311E-6</v>
      </c>
      <c r="AG119" s="265">
        <f>('Fluid (original units) sorted'!AG119)/('Fluid (original units) sorted'!AG$420*1000)</f>
        <v>0</v>
      </c>
      <c r="AH119" s="307"/>
      <c r="AI119" s="287"/>
      <c r="AJ119" s="24"/>
    </row>
    <row r="120" spans="1:36">
      <c r="A120" s="11" t="s">
        <v>185</v>
      </c>
      <c r="B120" s="12" t="s">
        <v>180</v>
      </c>
      <c r="I120" s="11" t="s">
        <v>185</v>
      </c>
      <c r="J120" s="15">
        <v>4.7085531876637386E-3</v>
      </c>
      <c r="K120" s="16">
        <v>69.800000000000011</v>
      </c>
      <c r="L120" s="16">
        <v>21</v>
      </c>
      <c r="M120" s="17">
        <v>22502</v>
      </c>
      <c r="N120" s="265" t="str">
        <f>IF('Fluid (original units) sorted'!N120&lt;&gt;0,(10^-('Fluid (original units) sorted'!N120)),"")</f>
        <v/>
      </c>
      <c r="O120" s="265">
        <f>IF('Fluid (original units) sorted'!O120&lt;&gt;0,(10^-('Fluid (original units) sorted'!O120)),"")</f>
        <v>1E-8</v>
      </c>
      <c r="P120" s="303"/>
      <c r="Q120" s="318"/>
      <c r="R120" s="265" t="s">
        <v>491</v>
      </c>
      <c r="S120" s="303"/>
      <c r="T120" s="265">
        <f>('Fluid (original units) sorted'!T120)/('Fluid (original units) sorted'!T$420*1000)</f>
        <v>6.9596172558490145E-4</v>
      </c>
      <c r="U120" s="265">
        <f>('Fluid (original units) sorted'!U120)/('Fluid (original units) sorted'!U$420*1000)</f>
        <v>9.7190926459718183E-5</v>
      </c>
      <c r="V120" s="265">
        <f>('Fluid (original units) sorted'!V120)/('Fluid (original units) sorted'!V$420*1000)</f>
        <v>5.4890219560878241E-4</v>
      </c>
      <c r="W120" s="265">
        <f>('Fluid (original units) sorted'!W120)/('Fluid (original units) sorted'!W$420*1000)</f>
        <v>6.1715696358773911E-4</v>
      </c>
      <c r="X120" s="265">
        <f>('Fluid (original units) sorted'!X120)/('Fluid (original units) sorted'!X$420*1000)</f>
        <v>4.6249190639163818E-6</v>
      </c>
      <c r="Y120" s="101">
        <f t="shared" si="1"/>
        <v>7.1607685093253046</v>
      </c>
      <c r="Z120" s="251"/>
      <c r="AA120" s="251"/>
      <c r="AB120" s="265">
        <f>('Fluid (original units) sorted'!AB120)/('Fluid (original units) sorted'!AB$420*1000)</f>
        <v>2.8575168178852578E-3</v>
      </c>
      <c r="AC120" s="303"/>
      <c r="AD120" s="265">
        <f>('Fluid (original units) sorted'!AD120)/('Fluid (original units) sorted'!AD$420*1000)</f>
        <v>2.9147659963398862E-5</v>
      </c>
      <c r="AE120" s="265">
        <f>('Fluid (original units) sorted'!AE120)/('Fluid (original units) sorted'!AE$420*1000)</f>
        <v>8.74397089103884E-5</v>
      </c>
      <c r="AF120" s="265">
        <f>('Fluid (original units) sorted'!AF120)/('Fluid (original units) sorted'!AF$420*1000)</f>
        <v>1.0527200628389662E-5</v>
      </c>
      <c r="AG120" s="265">
        <f>('Fluid (original units) sorted'!AG120)/('Fluid (original units) sorted'!AG$420*1000)</f>
        <v>8.2258064516129022E-5</v>
      </c>
      <c r="AH120" s="307"/>
      <c r="AI120" s="287"/>
      <c r="AJ120" s="24"/>
    </row>
    <row r="121" spans="1:36">
      <c r="A121" s="27" t="s">
        <v>275</v>
      </c>
      <c r="B121" s="12" t="s">
        <v>180</v>
      </c>
      <c r="C121" s="12" t="s">
        <v>77</v>
      </c>
      <c r="D121" s="12" t="s">
        <v>263</v>
      </c>
      <c r="E121" s="27">
        <v>153</v>
      </c>
      <c r="F121" s="28"/>
      <c r="G121" s="11">
        <v>41.479577999999997</v>
      </c>
      <c r="H121" s="11">
        <v>-120.173332</v>
      </c>
      <c r="I121" s="27" t="s">
        <v>275</v>
      </c>
      <c r="J121" s="15">
        <v>-5.9572926239376258E-3</v>
      </c>
      <c r="K121" s="16">
        <v>71.960000000000008</v>
      </c>
      <c r="L121" s="16">
        <v>22.2</v>
      </c>
      <c r="M121" s="17">
        <v>29447</v>
      </c>
      <c r="N121" s="265">
        <f>IF('Fluid (original units) sorted'!N121&lt;&gt;0,(10^-('Fluid (original units) sorted'!N121)),"")</f>
        <v>9.9999999999999995E-8</v>
      </c>
      <c r="O121" s="265">
        <f>IF('Fluid (original units) sorted'!O121&lt;&gt;0,(10^-('Fluid (original units) sorted'!O121)),"")</f>
        <v>7.9432823472428087E-9</v>
      </c>
      <c r="P121" s="303"/>
      <c r="Q121" s="318"/>
      <c r="R121" s="265" t="s">
        <v>491</v>
      </c>
      <c r="S121" s="303"/>
      <c r="T121" s="265">
        <f>('Fluid (original units) sorted'!T121)/('Fluid (original units) sorted'!T$420*1000)</f>
        <v>6.9596172558490145E-4</v>
      </c>
      <c r="U121" s="265">
        <f>('Fluid (original units) sorted'!U121)/('Fluid (original units) sorted'!U$420*1000)</f>
        <v>1.534593575679761E-5</v>
      </c>
      <c r="V121" s="265">
        <f>('Fluid (original units) sorted'!V121)/('Fluid (original units) sorted'!V$420*1000)</f>
        <v>1.2225548902195609E-3</v>
      </c>
      <c r="W121" s="265">
        <f>('Fluid (original units) sorted'!W121)/('Fluid (original units) sorted'!W$420*1000)</f>
        <v>3.2915038058012753E-4</v>
      </c>
      <c r="X121" s="265">
        <f>('Fluid (original units) sorted'!X121)/('Fluid (original units) sorted'!X$420*1000)</f>
        <v>0</v>
      </c>
      <c r="Y121" s="101">
        <f t="shared" si="1"/>
        <v>45.35153389239359</v>
      </c>
      <c r="Z121" s="251"/>
      <c r="AA121" s="251"/>
      <c r="AB121" s="265">
        <f>('Fluid (original units) sorted'!AB121)/('Fluid (original units) sorted'!AB$420*1000)</f>
        <v>2.6976557371644039E-3</v>
      </c>
      <c r="AC121" s="303"/>
      <c r="AD121" s="265">
        <f>('Fluid (original units) sorted'!AD121)/('Fluid (original units) sorted'!AD$420*1000)</f>
        <v>5.100840493594801E-4</v>
      </c>
      <c r="AE121" s="265">
        <f>('Fluid (original units) sorted'!AE121)/('Fluid (original units) sorted'!AE$420*1000)</f>
        <v>2.8206357713028517E-5</v>
      </c>
      <c r="AF121" s="303"/>
      <c r="AG121" s="303"/>
      <c r="AH121" s="307"/>
      <c r="AI121" s="287"/>
      <c r="AJ121" s="24"/>
    </row>
    <row r="122" spans="1:36">
      <c r="A122" s="11" t="s">
        <v>295</v>
      </c>
      <c r="B122" s="12" t="s">
        <v>180</v>
      </c>
      <c r="C122" s="12" t="s">
        <v>77</v>
      </c>
      <c r="D122" s="12" t="s">
        <v>233</v>
      </c>
      <c r="E122" s="11">
        <v>520</v>
      </c>
      <c r="G122" s="14">
        <v>41.562840000000001</v>
      </c>
      <c r="H122" s="11">
        <v>-120.16191600000001</v>
      </c>
      <c r="I122" s="11" t="s">
        <v>295</v>
      </c>
      <c r="J122" s="15">
        <v>6.4754532076643181E-2</v>
      </c>
      <c r="K122" s="16">
        <v>71.960000000000008</v>
      </c>
      <c r="L122" s="16">
        <v>22.2</v>
      </c>
      <c r="M122" s="17">
        <v>30193</v>
      </c>
      <c r="N122" s="265">
        <f>IF('Fluid (original units) sorted'!N122&lt;&gt;0,(10^-('Fluid (original units) sorted'!N122)),"")</f>
        <v>1.2589254117941623E-9</v>
      </c>
      <c r="O122" s="265">
        <f>IF('Fluid (original units) sorted'!O122&lt;&gt;0,(10^-('Fluid (original units) sorted'!O122)),"")</f>
        <v>1.5848931924611133E-8</v>
      </c>
      <c r="P122" s="303"/>
      <c r="Q122" s="318"/>
      <c r="R122" s="265" t="s">
        <v>491</v>
      </c>
      <c r="S122" s="303"/>
      <c r="T122" s="265">
        <f>('Fluid (original units) sorted'!T122)/('Fluid (original units) sorted'!T$420*1000)</f>
        <v>1.3484258433207465E-3</v>
      </c>
      <c r="U122" s="265">
        <f>('Fluid (original units) sorted'!U122)/('Fluid (original units) sorted'!U$420*1000)</f>
        <v>1.2788279797331341E-5</v>
      </c>
      <c r="V122" s="265">
        <f>('Fluid (original units) sorted'!V122)/('Fluid (original units) sorted'!V$420*1000)</f>
        <v>3.2435129740518963E-4</v>
      </c>
      <c r="W122" s="265">
        <f>('Fluid (original units) sorted'!W122)/('Fluid (original units) sorted'!W$420*1000)</f>
        <v>8.2287595145031882E-5</v>
      </c>
      <c r="X122" s="265">
        <f>('Fluid (original units) sorted'!X122)/('Fluid (original units) sorted'!X$420*1000)</f>
        <v>1.8499676255665527E-5</v>
      </c>
      <c r="Y122" s="101">
        <f t="shared" si="1"/>
        <v>105.44231629981509</v>
      </c>
      <c r="Z122" s="251"/>
      <c r="AA122" s="251"/>
      <c r="AB122" s="265">
        <f>('Fluid (original units) sorted'!AB122)/('Fluid (original units) sorted'!AB$420*1000)</f>
        <v>1.7584718879293893E-3</v>
      </c>
      <c r="AC122" s="303"/>
      <c r="AD122" s="303"/>
      <c r="AE122" s="265">
        <f>('Fluid (original units) sorted'!AE122)/('Fluid (original units) sorted'!AE$420*1000)</f>
        <v>1.4103178856514259E-4</v>
      </c>
      <c r="AF122" s="265">
        <f>('Fluid (original units) sorted'!AF122)/('Fluid (original units) sorted'!AF$420*1000)</f>
        <v>1.0527200628389662E-5</v>
      </c>
      <c r="AG122" s="265">
        <f>('Fluid (original units) sorted'!AG122)/('Fluid (original units) sorted'!AG$420*1000)</f>
        <v>0</v>
      </c>
      <c r="AH122" s="307"/>
      <c r="AI122" s="287"/>
      <c r="AJ122" s="24"/>
    </row>
    <row r="123" spans="1:36">
      <c r="A123" s="11" t="s">
        <v>187</v>
      </c>
      <c r="B123" s="12" t="s">
        <v>180</v>
      </c>
      <c r="C123" s="12" t="s">
        <v>85</v>
      </c>
      <c r="D123" s="12" t="s">
        <v>186</v>
      </c>
      <c r="E123" s="11">
        <v>280</v>
      </c>
      <c r="G123" s="11">
        <v>41.366281999999998</v>
      </c>
      <c r="H123" s="11">
        <v>-120.122919</v>
      </c>
      <c r="I123" s="11" t="s">
        <v>187</v>
      </c>
      <c r="J123" s="15" t="e">
        <v>#DIV/0!</v>
      </c>
      <c r="K123" s="16">
        <v>73.94</v>
      </c>
      <c r="L123" s="16">
        <v>23.3</v>
      </c>
      <c r="M123" s="17">
        <v>30196</v>
      </c>
      <c r="N123" s="265">
        <f>IF('Fluid (original units) sorted'!N123&lt;&gt;0,(10^-('Fluid (original units) sorted'!N123)),"")</f>
        <v>3.1622776601683779E-9</v>
      </c>
      <c r="O123" s="265" t="str">
        <f>IF('Fluid (original units) sorted'!O123&lt;&gt;0,(10^-('Fluid (original units) sorted'!O123)),"")</f>
        <v/>
      </c>
      <c r="P123" s="303"/>
      <c r="Q123" s="318"/>
      <c r="R123" s="265" t="s">
        <v>491</v>
      </c>
      <c r="S123" s="303"/>
      <c r="T123" s="303"/>
      <c r="U123" s="303"/>
      <c r="V123" s="303"/>
      <c r="W123" s="303"/>
      <c r="X123" s="303"/>
      <c r="Y123" s="101" t="e">
        <f t="shared" si="1"/>
        <v>#DIV/0!</v>
      </c>
      <c r="Z123" s="251"/>
      <c r="AA123" s="251"/>
      <c r="AB123" s="265">
        <f>('Fluid (original units) sorted'!AB123)/('Fluid (original units) sorted'!AB$420*1000)</f>
        <v>0</v>
      </c>
      <c r="AC123" s="303"/>
      <c r="AD123" s="303"/>
      <c r="AE123" s="303"/>
      <c r="AF123" s="303"/>
      <c r="AG123" s="303"/>
      <c r="AH123" s="307"/>
      <c r="AI123" s="287"/>
      <c r="AJ123" s="24"/>
    </row>
    <row r="124" spans="1:36">
      <c r="A124" s="11" t="s">
        <v>212</v>
      </c>
      <c r="B124" s="12" t="s">
        <v>180</v>
      </c>
      <c r="C124" s="12" t="s">
        <v>80</v>
      </c>
      <c r="D124" s="12" t="s">
        <v>181</v>
      </c>
      <c r="G124" s="11">
        <v>41.436943999999997</v>
      </c>
      <c r="H124" s="11">
        <v>-120.139622</v>
      </c>
      <c r="I124" s="11" t="s">
        <v>212</v>
      </c>
      <c r="J124" s="15">
        <v>6.1300343519084931E-3</v>
      </c>
      <c r="M124" s="17">
        <v>19920</v>
      </c>
      <c r="N124" s="265" t="str">
        <f>IF('Fluid (original units) sorted'!N124&lt;&gt;0,(10^-('Fluid (original units) sorted'!N124)),"")</f>
        <v/>
      </c>
      <c r="O124" s="265">
        <f>IF('Fluid (original units) sorted'!O124&lt;&gt;0,(10^-('Fluid (original units) sorted'!O124)),"")</f>
        <v>1.2589254117941638E-8</v>
      </c>
      <c r="P124" s="303"/>
      <c r="Q124" s="318"/>
      <c r="R124" s="265" t="s">
        <v>491</v>
      </c>
      <c r="S124" s="265">
        <f>('Fluid (original units) sorted'!S124)/('Fluid (original units) sorted'!S$420*1000)</f>
        <v>5.9920106524633822E-4</v>
      </c>
      <c r="T124" s="265">
        <f>('Fluid (original units) sorted'!T124)/('Fluid (original units) sorted'!T$420*1000)</f>
        <v>8.2645454913207045E-4</v>
      </c>
      <c r="U124" s="265">
        <f>('Fluid (original units) sorted'!U124)/('Fluid (original units) sorted'!U$420*1000)</f>
        <v>5.882608706772416E-5</v>
      </c>
      <c r="V124" s="265">
        <f>('Fluid (original units) sorted'!V124)/('Fluid (original units) sorted'!V$420*1000)</f>
        <v>3.4930139720558884E-4</v>
      </c>
      <c r="W124" s="265">
        <f>('Fluid (original units) sorted'!W124)/('Fluid (original units) sorted'!W$420*1000)</f>
        <v>2.3863402592059246E-4</v>
      </c>
      <c r="X124" s="265">
        <f>('Fluid (original units) sorted'!X124)/('Fluid (original units) sorted'!X$420*1000)</f>
        <v>5.5499028766996575E-6</v>
      </c>
      <c r="Y124" s="101">
        <f t="shared" si="1"/>
        <v>14.049116477534973</v>
      </c>
      <c r="Z124" s="251"/>
      <c r="AA124" s="251"/>
      <c r="AB124" s="265">
        <f>('Fluid (original units) sorted'!AB124)/('Fluid (original units) sorted'!AB$420*1000)</f>
        <v>1.8783676984700294E-3</v>
      </c>
      <c r="AC124" s="303"/>
      <c r="AD124" s="265">
        <f>('Fluid (original units) sorted'!AD124)/('Fluid (original units) sorted'!AD$420*1000)</f>
        <v>5.8295319926797724E-5</v>
      </c>
      <c r="AE124" s="265">
        <f>('Fluid (original units) sorted'!AE124)/('Fluid (original units) sorted'!AE$420*1000)</f>
        <v>2.8206357713028517E-5</v>
      </c>
      <c r="AF124" s="265">
        <f>('Fluid (original units) sorted'!AF124)/('Fluid (original units) sorted'!AF$420*1000)</f>
        <v>0</v>
      </c>
      <c r="AG124" s="265">
        <f>('Fluid (original units) sorted'!AG124)/('Fluid (original units) sorted'!AG$420*1000)</f>
        <v>1.2903225806451614E-5</v>
      </c>
      <c r="AH124" s="307"/>
      <c r="AI124" s="287"/>
      <c r="AJ124" s="24"/>
    </row>
    <row r="125" spans="1:36">
      <c r="A125" s="11" t="s">
        <v>254</v>
      </c>
      <c r="B125" s="12" t="s">
        <v>180</v>
      </c>
      <c r="C125" s="12" t="s">
        <v>85</v>
      </c>
      <c r="D125" s="12" t="s">
        <v>253</v>
      </c>
      <c r="E125" s="30">
        <v>65</v>
      </c>
      <c r="F125" s="31"/>
      <c r="G125" s="11">
        <v>41.525359999999999</v>
      </c>
      <c r="H125" s="11">
        <v>-120.17571100000001</v>
      </c>
      <c r="I125" s="11" t="s">
        <v>254</v>
      </c>
      <c r="J125" s="15">
        <v>2.3035415769765717E-2</v>
      </c>
      <c r="M125" s="17">
        <v>24695</v>
      </c>
      <c r="N125" s="265" t="str">
        <f>IF('Fluid (original units) sorted'!N125&lt;&gt;0,(10^-('Fluid (original units) sorted'!N125)),"")</f>
        <v/>
      </c>
      <c r="O125" s="265">
        <f>IF('Fluid (original units) sorted'!O125&lt;&gt;0,(10^-('Fluid (original units) sorted'!O125)),"")</f>
        <v>6.3095734448019329E-9</v>
      </c>
      <c r="P125" s="303"/>
      <c r="Q125" s="318"/>
      <c r="R125" s="265" t="s">
        <v>491</v>
      </c>
      <c r="S125" s="303"/>
      <c r="T125" s="265">
        <f>('Fluid (original units) sorted'!T125)/('Fluid (original units) sorted'!T$420*1000)</f>
        <v>4.7847368633961972E-4</v>
      </c>
      <c r="U125" s="265">
        <f>('Fluid (original units) sorted'!U125)/('Fluid (original units) sorted'!U$420*1000)</f>
        <v>5.6268431108257902E-5</v>
      </c>
      <c r="V125" s="265">
        <f>('Fluid (original units) sorted'!V125)/('Fluid (original units) sorted'!V$420*1000)</f>
        <v>8.7325349301397204E-4</v>
      </c>
      <c r="W125" s="265">
        <f>('Fluid (original units) sorted'!W125)/('Fluid (original units) sorted'!W$420*1000)</f>
        <v>6.1715696358773911E-4</v>
      </c>
      <c r="X125" s="265">
        <f>('Fluid (original units) sorted'!X125)/('Fluid (original units) sorted'!X$420*1000)</f>
        <v>0</v>
      </c>
      <c r="Y125" s="101">
        <f t="shared" si="1"/>
        <v>8.5034126048237972</v>
      </c>
      <c r="Z125" s="251"/>
      <c r="AA125" s="251"/>
      <c r="AB125" s="265">
        <f>('Fluid (original units) sorted'!AB125)/('Fluid (original units) sorted'!AB$420*1000)</f>
        <v>3.0573431687863249E-3</v>
      </c>
      <c r="AC125" s="303"/>
      <c r="AD125" s="265">
        <f>('Fluid (original units) sorted'!AD125)/('Fluid (original units) sorted'!AD$420*1000)</f>
        <v>6.4541247061811768E-5</v>
      </c>
      <c r="AE125" s="265">
        <f>('Fluid (original units) sorted'!AE125)/('Fluid (original units) sorted'!AE$420*1000)</f>
        <v>9.0260344681691263E-5</v>
      </c>
      <c r="AF125" s="303"/>
      <c r="AG125" s="303"/>
      <c r="AH125" s="307"/>
      <c r="AI125" s="287"/>
      <c r="AJ125" s="24"/>
    </row>
    <row r="126" spans="1:36">
      <c r="A126" s="110" t="s">
        <v>443</v>
      </c>
      <c r="E126" s="30"/>
      <c r="F126" s="31"/>
      <c r="J126" s="15"/>
      <c r="N126" s="265" t="str">
        <f>IF('Fluid (original units) sorted'!N126&lt;&gt;0,(10^-('Fluid (original units) sorted'!N126)),"")</f>
        <v/>
      </c>
      <c r="O126" s="265" t="str">
        <f>IF('Fluid (original units) sorted'!O126&lt;&gt;0,(10^-('Fluid (original units) sorted'!O126)),"")</f>
        <v/>
      </c>
      <c r="P126" s="303"/>
      <c r="Q126" s="318"/>
      <c r="R126" s="265" t="s">
        <v>491</v>
      </c>
      <c r="S126" s="303"/>
      <c r="T126" s="303"/>
      <c r="U126" s="303"/>
      <c r="V126" s="303"/>
      <c r="W126" s="303"/>
      <c r="X126" s="303"/>
      <c r="Y126" s="101" t="e">
        <f t="shared" si="1"/>
        <v>#DIV/0!</v>
      </c>
      <c r="Z126" s="251"/>
      <c r="AA126" s="251"/>
      <c r="AB126" s="289"/>
      <c r="AC126" s="303"/>
      <c r="AD126" s="303"/>
      <c r="AE126" s="303"/>
      <c r="AF126" s="303"/>
      <c r="AG126" s="303"/>
      <c r="AH126" s="307"/>
      <c r="AI126" s="287"/>
      <c r="AJ126" s="24"/>
    </row>
    <row r="127" spans="1:36">
      <c r="A127" s="26" t="s">
        <v>89</v>
      </c>
      <c r="B127" s="39" t="s">
        <v>82</v>
      </c>
      <c r="C127" s="39"/>
      <c r="D127" s="39" t="s">
        <v>1</v>
      </c>
      <c r="E127" s="26">
        <v>0</v>
      </c>
      <c r="F127" s="40"/>
      <c r="G127" s="26">
        <v>41.265833000000001</v>
      </c>
      <c r="H127" s="26">
        <v>-120.078833</v>
      </c>
      <c r="I127" s="51" t="s">
        <v>100</v>
      </c>
      <c r="J127" s="15">
        <v>-0.88865779470619688</v>
      </c>
      <c r="K127" s="41">
        <v>133.88</v>
      </c>
      <c r="L127" s="41">
        <v>56.6</v>
      </c>
      <c r="M127" s="42">
        <v>20748</v>
      </c>
      <c r="N127" s="265">
        <f>IF('Fluid (original units) sorted'!N127&lt;&gt;0,(10^-('Fluid (original units) sorted'!N127)),"")</f>
        <v>1.0000000000000001E-9</v>
      </c>
      <c r="O127" s="265" t="str">
        <f>IF('Fluid (original units) sorted'!O127&lt;&gt;0,(10^-('Fluid (original units) sorted'!O127)),"")</f>
        <v/>
      </c>
      <c r="P127" s="268"/>
      <c r="Q127" s="53"/>
      <c r="R127" s="265" t="s">
        <v>491</v>
      </c>
      <c r="S127" s="267">
        <f>('Fluid (original units) sorted'!S127)/('Fluid (original units) sorted'!S$420*1000)</f>
        <v>9.653794940079894E-4</v>
      </c>
      <c r="T127" s="268"/>
      <c r="U127" s="268"/>
      <c r="V127" s="267">
        <f>('Fluid (original units) sorted'!V127)/('Fluid (original units) sorted'!V$420*1000)</f>
        <v>1.24750499001996E-4</v>
      </c>
      <c r="W127" s="267">
        <f>('Fluid (original units) sorted'!W127)/('Fluid (original units) sorted'!W$420*1000)</f>
        <v>8.2287595145031886E-6</v>
      </c>
      <c r="X127" s="268"/>
      <c r="Y127" s="101" t="e">
        <f t="shared" si="1"/>
        <v>#DIV/0!</v>
      </c>
      <c r="Z127" s="268"/>
      <c r="AA127" s="267"/>
      <c r="AB127" s="267">
        <f>('Fluid (original units) sorted'!AB127)/('Fluid (original units) sorted'!AB$420*1000)</f>
        <v>6.3916822907789323E-4</v>
      </c>
      <c r="AC127" s="268">
        <v>12</v>
      </c>
      <c r="AD127" s="267">
        <f>('Fluid (original units) sorted'!AD127)/('Fluid (original units) sorted'!AD$420*1000)</f>
        <v>1.270005184119522E-3</v>
      </c>
      <c r="AE127" s="267">
        <f>('Fluid (original units) sorted'!AE127)/('Fluid (original units) sorted'!AE$420*1000)</f>
        <v>7.6157165825176999E-4</v>
      </c>
      <c r="AF127" s="267">
        <f>('Fluid (original units) sorted'!AF127)/('Fluid (original units) sorted'!AF$420*1000)</f>
        <v>1.579080094258449E-4</v>
      </c>
      <c r="AG127" s="267">
        <f>('Fluid (original units) sorted'!AG127)/('Fluid (original units) sorted'!AG$420*1000)</f>
        <v>1.2903225806451614E-5</v>
      </c>
      <c r="AH127" s="286"/>
      <c r="AI127" s="294" t="s">
        <v>101</v>
      </c>
      <c r="AJ127" s="26"/>
    </row>
    <row r="128" spans="1:36">
      <c r="A128" s="26" t="s">
        <v>89</v>
      </c>
      <c r="B128" s="39" t="s">
        <v>82</v>
      </c>
      <c r="C128" s="39"/>
      <c r="D128" s="39" t="s">
        <v>1</v>
      </c>
      <c r="E128" s="26">
        <v>0</v>
      </c>
      <c r="F128" s="40"/>
      <c r="G128" s="26">
        <v>41.265833000000001</v>
      </c>
      <c r="H128" s="26">
        <v>-120.078833</v>
      </c>
      <c r="I128" s="51" t="s">
        <v>100</v>
      </c>
      <c r="J128" s="15">
        <v>2.5516099393515422E-2</v>
      </c>
      <c r="K128" s="41">
        <v>135.32</v>
      </c>
      <c r="L128" s="41">
        <v>57.4</v>
      </c>
      <c r="M128" s="42">
        <v>26899</v>
      </c>
      <c r="N128" s="265">
        <f>IF('Fluid (original units) sorted'!N128&lt;&gt;0,(10^-('Fluid (original units) sorted'!N128)),"")</f>
        <v>1.2589254117941623E-9</v>
      </c>
      <c r="O128" s="265" t="str">
        <f>IF('Fluid (original units) sorted'!O128&lt;&gt;0,(10^-('Fluid (original units) sorted'!O128)),"")</f>
        <v/>
      </c>
      <c r="P128" s="268"/>
      <c r="Q128" s="53"/>
      <c r="R128" s="265" t="s">
        <v>491</v>
      </c>
      <c r="S128" s="267">
        <f>('Fluid (original units) sorted'!S128)/('Fluid (original units) sorted'!S$420*1000)</f>
        <v>8.8215712383488685E-4</v>
      </c>
      <c r="T128" s="267">
        <f>('Fluid (original units) sorted'!T128)/('Fluid (original units) sorted'!T$420*1000)</f>
        <v>4.3497607849056338E-3</v>
      </c>
      <c r="U128" s="267">
        <f>('Fluid (original units) sorted'!U128)/('Fluid (original units) sorted'!U$420*1000)</f>
        <v>3.5807183432527751E-5</v>
      </c>
      <c r="V128" s="267">
        <f>('Fluid (original units) sorted'!V128)/('Fluid (original units) sorted'!V$420*1000)</f>
        <v>1.2724550898203591E-4</v>
      </c>
      <c r="W128" s="267">
        <f>('Fluid (original units) sorted'!W128)/('Fluid (original units) sorted'!W$420*1000)</f>
        <v>4.1143797572515943E-6</v>
      </c>
      <c r="X128" s="267">
        <f>('Fluid (original units) sorted'!X128)/('Fluid (original units) sorted'!X$420*1000)</f>
        <v>8.6023494588844705E-5</v>
      </c>
      <c r="Y128" s="101">
        <f t="shared" si="1"/>
        <v>121.47732292605427</v>
      </c>
      <c r="Z128" s="272">
        <v>0.02</v>
      </c>
      <c r="AA128" s="267"/>
      <c r="AB128" s="267">
        <f>('Fluid (original units) sorted'!AB128)/('Fluid (original units) sorted'!AB$420*1000)</f>
        <v>1.0161135949443431E-3</v>
      </c>
      <c r="AC128" s="268"/>
      <c r="AD128" s="267">
        <f>('Fluid (original units) sorted'!AD128)/('Fluid (original units) sorted'!AD$420*1000)</f>
        <v>1.2491854270028084E-3</v>
      </c>
      <c r="AE128" s="267">
        <f>('Fluid (original units) sorted'!AE128)/('Fluid (original units) sorted'!AE$420*1000)</f>
        <v>7.051589428257129E-4</v>
      </c>
      <c r="AF128" s="267">
        <f>('Fluid (original units) sorted'!AF128)/('Fluid (original units) sorted'!AF$420*1000)</f>
        <v>2.0001681193940353E-4</v>
      </c>
      <c r="AG128" s="267">
        <f>('Fluid (original units) sorted'!AG128)/('Fluid (original units) sorted'!AG$420*1000)</f>
        <v>0</v>
      </c>
      <c r="AH128" s="286"/>
      <c r="AI128" s="294" t="s">
        <v>106</v>
      </c>
      <c r="AJ128" s="26"/>
    </row>
    <row r="129" spans="1:36">
      <c r="A129" s="26" t="s">
        <v>89</v>
      </c>
      <c r="B129" s="39" t="s">
        <v>82</v>
      </c>
      <c r="C129" s="39" t="s">
        <v>77</v>
      </c>
      <c r="D129" s="39" t="s">
        <v>1</v>
      </c>
      <c r="E129" s="26">
        <v>0</v>
      </c>
      <c r="F129" s="40"/>
      <c r="G129" s="26">
        <v>41.265833000000001</v>
      </c>
      <c r="H129" s="26">
        <v>-120.078833</v>
      </c>
      <c r="I129" s="26" t="s">
        <v>90</v>
      </c>
      <c r="J129" s="15">
        <v>1.0432915731251206E-2</v>
      </c>
      <c r="K129" s="41">
        <v>135.86000000000001</v>
      </c>
      <c r="L129" s="41">
        <v>57.7</v>
      </c>
      <c r="M129" s="42">
        <v>21349</v>
      </c>
      <c r="N129" s="265" t="str">
        <f>IF('Fluid (original units) sorted'!N129&lt;&gt;0,(10^-('Fluid (original units) sorted'!N129)),"")</f>
        <v/>
      </c>
      <c r="O129" s="265">
        <f>IF('Fluid (original units) sorted'!O129&lt;&gt;0,(10^-('Fluid (original units) sorted'!O129)),"")</f>
        <v>6.3095734448019329E-9</v>
      </c>
      <c r="P129" s="267"/>
      <c r="Q129" s="45"/>
      <c r="R129" s="265" t="s">
        <v>491</v>
      </c>
      <c r="S129" s="267">
        <f>('Fluid (original units) sorted'!S129)/('Fluid (original units) sorted'!S$420*1000)</f>
        <v>9.487350199733688E-4</v>
      </c>
      <c r="T129" s="267">
        <f>('Fluid (original units) sorted'!T129)/('Fluid (original units) sorted'!T$420*1000)</f>
        <v>4.2192679613584647E-3</v>
      </c>
      <c r="U129" s="267">
        <f>('Fluid (original units) sorted'!U129)/('Fluid (original units) sorted'!U$420*1000)</f>
        <v>5.1153119189325364E-5</v>
      </c>
      <c r="V129" s="267">
        <f>('Fluid (original units) sorted'!V129)/('Fluid (original units) sorted'!V$420*1000)</f>
        <v>1.3473053892215569E-4</v>
      </c>
      <c r="W129" s="267">
        <f>('Fluid (original units) sorted'!W129)/('Fluid (original units) sorted'!W$420*1000)</f>
        <v>4.1143797572515943E-6</v>
      </c>
      <c r="X129" s="267">
        <f>('Fluid (original units) sorted'!X129)/('Fluid (original units) sorted'!X$420*1000)</f>
        <v>9.249838127832763E-5</v>
      </c>
      <c r="Y129" s="101">
        <f t="shared" si="1"/>
        <v>82.483102266790837</v>
      </c>
      <c r="Z129" s="267"/>
      <c r="AA129" s="267"/>
      <c r="AB129" s="267">
        <f>('Fluid (original units) sorted'!AB129)/('Fluid (original units) sorted'!AB$420*1000)</f>
        <v>1.0191143895954414E-3</v>
      </c>
      <c r="AC129" s="267"/>
      <c r="AD129" s="267">
        <f>('Fluid (original units) sorted'!AD129)/('Fluid (original units) sorted'!AD$420*1000)</f>
        <v>1.186726155652668E-3</v>
      </c>
      <c r="AE129" s="267">
        <f>('Fluid (original units) sorted'!AE129)/('Fluid (original units) sorted'!AE$420*1000)</f>
        <v>8.4619073139085546E-4</v>
      </c>
      <c r="AF129" s="267">
        <f>('Fluid (original units) sorted'!AF129)/('Fluid (original units) sorted'!AF$420*1000)</f>
        <v>2.1054401256779322E-4</v>
      </c>
      <c r="AG129" s="267">
        <f>('Fluid (original units) sorted'!AG129)/('Fluid (original units) sorted'!AG$420*1000)</f>
        <v>4.8387096774193544E-6</v>
      </c>
      <c r="AH129" s="286"/>
      <c r="AI129" s="286"/>
      <c r="AJ129" s="26"/>
    </row>
    <row r="130" spans="1:36">
      <c r="A130" s="26" t="s">
        <v>89</v>
      </c>
      <c r="B130" s="39" t="s">
        <v>82</v>
      </c>
      <c r="C130" s="39"/>
      <c r="D130" s="39" t="s">
        <v>1</v>
      </c>
      <c r="E130" s="26">
        <v>0</v>
      </c>
      <c r="F130" s="40">
        <v>150</v>
      </c>
      <c r="G130" s="26">
        <v>41.265833000000001</v>
      </c>
      <c r="H130" s="26">
        <v>-120.078833</v>
      </c>
      <c r="I130" s="51" t="s">
        <v>108</v>
      </c>
      <c r="J130" s="15">
        <v>4.164582373134643E-3</v>
      </c>
      <c r="K130" s="41">
        <v>138.19999999999999</v>
      </c>
      <c r="L130" s="41">
        <v>59</v>
      </c>
      <c r="M130" s="58">
        <v>1974</v>
      </c>
      <c r="N130" s="265" t="str">
        <f>IF('Fluid (original units) sorted'!N130&lt;&gt;0,(10^-('Fluid (original units) sorted'!N130)),"")</f>
        <v/>
      </c>
      <c r="O130" s="265" t="str">
        <f>IF('Fluid (original units) sorted'!O130&lt;&gt;0,(10^-('Fluid (original units) sorted'!O130)),"")</f>
        <v/>
      </c>
      <c r="P130" s="268"/>
      <c r="Q130" s="53"/>
      <c r="R130" s="265" t="s">
        <v>491</v>
      </c>
      <c r="S130" s="267">
        <f>('Fluid (original units) sorted'!S130)/('Fluid (original units) sorted'!S$420*1000)</f>
        <v>9.4207723035952067E-4</v>
      </c>
      <c r="T130" s="267">
        <f>('Fluid (original units) sorted'!T130)/('Fluid (original units) sorted'!T$420*1000)</f>
        <v>4.2627655692075214E-3</v>
      </c>
      <c r="U130" s="267">
        <f>('Fluid (original units) sorted'!U130)/('Fluid (original units) sorted'!U$420*1000)</f>
        <v>3.6574480220367634E-5</v>
      </c>
      <c r="V130" s="267">
        <f>('Fluid (original units) sorted'!V130)/('Fluid (original units) sorted'!V$420*1000)</f>
        <v>1.4970059880239521E-4</v>
      </c>
      <c r="W130" s="267">
        <f>('Fluid (original units) sorted'!W130)/('Fluid (original units) sorted'!W$420*1000)</f>
        <v>3.2915038058012757E-6</v>
      </c>
      <c r="X130" s="268"/>
      <c r="Y130" s="101">
        <f t="shared" si="1"/>
        <v>116.55027066751499</v>
      </c>
      <c r="Z130" s="268">
        <v>0.03</v>
      </c>
      <c r="AA130" s="267"/>
      <c r="AB130" s="267">
        <f>('Fluid (original units) sorted'!AB130)/('Fluid (original units) sorted'!AB$420*1000)</f>
        <v>1.3537255313290765E-3</v>
      </c>
      <c r="AC130" s="268"/>
      <c r="AD130" s="267">
        <f>('Fluid (original units) sorted'!AD130)/('Fluid (original units) sorted'!AD$420*1000)</f>
        <v>1.2491854270028084E-3</v>
      </c>
      <c r="AE130" s="267">
        <f>('Fluid (original units) sorted'!AE130)/('Fluid (original units) sorted'!AE$420*1000)</f>
        <v>7.1926212168222715E-4</v>
      </c>
      <c r="AF130" s="268"/>
      <c r="AG130" s="268"/>
      <c r="AH130" s="286"/>
      <c r="AI130" s="294"/>
      <c r="AJ130" s="26"/>
    </row>
    <row r="131" spans="1:36">
      <c r="A131" s="26" t="s">
        <v>84</v>
      </c>
      <c r="B131" s="39" t="s">
        <v>82</v>
      </c>
      <c r="C131" s="39" t="s">
        <v>85</v>
      </c>
      <c r="D131" s="39" t="s">
        <v>1</v>
      </c>
      <c r="E131" s="26">
        <v>0</v>
      </c>
      <c r="F131" s="40"/>
      <c r="G131" s="26">
        <v>41.269407999999999</v>
      </c>
      <c r="H131" s="26">
        <v>-120.083288</v>
      </c>
      <c r="I131" s="26" t="s">
        <v>86</v>
      </c>
      <c r="J131" s="15">
        <v>4.7464379153290494E-4</v>
      </c>
      <c r="K131" s="41">
        <v>122</v>
      </c>
      <c r="L131" s="41">
        <v>50</v>
      </c>
      <c r="M131" s="42">
        <v>21349</v>
      </c>
      <c r="N131" s="265" t="str">
        <f>IF('Fluid (original units) sorted'!N131&lt;&gt;0,(10^-('Fluid (original units) sorted'!N131)),"")</f>
        <v/>
      </c>
      <c r="O131" s="265">
        <f>IF('Fluid (original units) sorted'!O131&lt;&gt;0,(10^-('Fluid (original units) sorted'!O131)),"")</f>
        <v>2.5118864315095812E-9</v>
      </c>
      <c r="P131" s="267"/>
      <c r="Q131" s="45"/>
      <c r="R131" s="265" t="s">
        <v>491</v>
      </c>
      <c r="S131" s="267">
        <f>('Fluid (original units) sorted'!S131)/('Fluid (original units) sorted'!S$420*1000)</f>
        <v>7.3235685752330224E-4</v>
      </c>
      <c r="T131" s="267">
        <f>('Fluid (original units) sorted'!T131)/('Fluid (original units) sorted'!T$420*1000)</f>
        <v>3.8277894907169578E-3</v>
      </c>
      <c r="U131" s="267">
        <f>('Fluid (original units) sorted'!U131)/('Fluid (original units) sorted'!U$420*1000)</f>
        <v>5.6268431108257902E-5</v>
      </c>
      <c r="V131" s="267">
        <f>('Fluid (original units) sorted'!V131)/('Fluid (original units) sorted'!V$420*1000)</f>
        <v>1.372255489021956E-4</v>
      </c>
      <c r="W131" s="267">
        <f>('Fluid (original units) sorted'!W131)/('Fluid (original units) sorted'!W$420*1000)</f>
        <v>1.6457519029006377E-5</v>
      </c>
      <c r="X131" s="267">
        <f>('Fluid (original units) sorted'!X131)/('Fluid (original units) sorted'!X$420*1000)</f>
        <v>6.4748866894829342E-5</v>
      </c>
      <c r="Y131" s="101">
        <f t="shared" si="1"/>
        <v>68.027300838590378</v>
      </c>
      <c r="Z131" s="267"/>
      <c r="AA131" s="267"/>
      <c r="AB131" s="267">
        <f>('Fluid (original units) sorted'!AB131)/('Fluid (original units) sorted'!AB$420*1000)</f>
        <v>1.2788886457668286E-3</v>
      </c>
      <c r="AC131" s="267"/>
      <c r="AD131" s="267">
        <f>('Fluid (original units) sorted'!AD131)/('Fluid (original units) sorted'!AD$420*1000)</f>
        <v>1.0201680987189602E-3</v>
      </c>
      <c r="AE131" s="267">
        <f>('Fluid (original units) sorted'!AE131)/('Fluid (original units) sorted'!AE$420*1000)</f>
        <v>7.3336530053874139E-4</v>
      </c>
      <c r="AF131" s="267">
        <f>('Fluid (original units) sorted'!AF131)/('Fluid (original units) sorted'!AF$420*1000)</f>
        <v>1.3159000785487076E-4</v>
      </c>
      <c r="AG131" s="267">
        <f>('Fluid (original units) sorted'!AG131)/('Fluid (original units) sorted'!AG$420*1000)</f>
        <v>3.2258064516129036E-6</v>
      </c>
      <c r="AH131" s="286"/>
      <c r="AI131" s="286"/>
      <c r="AJ131" s="26"/>
    </row>
    <row r="132" spans="1:36">
      <c r="A132" s="26" t="s">
        <v>87</v>
      </c>
      <c r="B132" s="39" t="s">
        <v>82</v>
      </c>
      <c r="C132" s="39" t="s">
        <v>85</v>
      </c>
      <c r="D132" s="39" t="s">
        <v>1</v>
      </c>
      <c r="E132" s="26">
        <v>0</v>
      </c>
      <c r="F132" s="40"/>
      <c r="G132" s="26">
        <v>41.266119000000003</v>
      </c>
      <c r="H132" s="26">
        <v>-120.081108</v>
      </c>
      <c r="I132" s="26" t="s">
        <v>88</v>
      </c>
      <c r="J132" s="15">
        <v>0.36716262007924982</v>
      </c>
      <c r="K132" s="41">
        <v>123.8</v>
      </c>
      <c r="L132" s="41">
        <v>51</v>
      </c>
      <c r="M132" s="42">
        <v>30244</v>
      </c>
      <c r="N132" s="265">
        <f>IF('Fluid (original units) sorted'!N132&lt;&gt;0,(10^-('Fluid (original units) sorted'!N132)),"")</f>
        <v>1.2589254117941623E-9</v>
      </c>
      <c r="O132" s="265">
        <f>IF('Fluid (original units) sorted'!O132&lt;&gt;0,(10^-('Fluid (original units) sorted'!O132)),"")</f>
        <v>1E-8</v>
      </c>
      <c r="P132" s="267"/>
      <c r="Q132" s="45"/>
      <c r="R132" s="265" t="s">
        <v>491</v>
      </c>
      <c r="S132" s="267"/>
      <c r="T132" s="267">
        <f>('Fluid (original units) sorted'!T132)/('Fluid (original units) sorted'!T$420*1000)</f>
        <v>3.9147847064150707E-3</v>
      </c>
      <c r="U132" s="267">
        <f>('Fluid (original units) sorted'!U132)/('Fluid (original units) sorted'!U$420*1000)</f>
        <v>3.8364839391994023E-5</v>
      </c>
      <c r="V132" s="267">
        <f>('Fluid (original units) sorted'!V132)/('Fluid (original units) sorted'!V$420*1000)</f>
        <v>1.24750499001996E-4</v>
      </c>
      <c r="W132" s="267">
        <f>('Fluid (original units) sorted'!W132)/('Fluid (original units) sorted'!W$420*1000)</f>
        <v>0</v>
      </c>
      <c r="X132" s="267">
        <f>('Fluid (original units) sorted'!X132)/('Fluid (original units) sorted'!X$420*1000)</f>
        <v>1.017482194061604E-4</v>
      </c>
      <c r="Y132" s="101">
        <f t="shared" si="1"/>
        <v>102.04095125788558</v>
      </c>
      <c r="Z132" s="267"/>
      <c r="AA132" s="267"/>
      <c r="AB132" s="267">
        <f>('Fluid (original units) sorted'!AB132)/('Fluid (original units) sorted'!AB$420*1000)</f>
        <v>1.0191143895954414E-3</v>
      </c>
      <c r="AC132" s="267"/>
      <c r="AD132" s="267"/>
      <c r="AE132" s="267">
        <f>('Fluid (original units) sorted'!AE132)/('Fluid (original units) sorted'!AE$420*1000)</f>
        <v>7.051589428257129E-4</v>
      </c>
      <c r="AF132" s="267">
        <f>('Fluid (original units) sorted'!AF132)/('Fluid (original units) sorted'!AF$420*1000)</f>
        <v>2.2107121319618289E-4</v>
      </c>
      <c r="AG132" s="267">
        <f>('Fluid (original units) sorted'!AG132)/('Fluid (original units) sorted'!AG$420*1000)</f>
        <v>0</v>
      </c>
      <c r="AH132" s="286"/>
      <c r="AI132" s="286"/>
      <c r="AJ132" s="26"/>
    </row>
    <row r="133" spans="1:36">
      <c r="A133" s="26" t="s">
        <v>87</v>
      </c>
      <c r="B133" s="39" t="s">
        <v>82</v>
      </c>
      <c r="C133" s="39" t="s">
        <v>85</v>
      </c>
      <c r="D133" s="39" t="s">
        <v>1</v>
      </c>
      <c r="E133" s="26">
        <v>0</v>
      </c>
      <c r="F133" s="40"/>
      <c r="G133" s="26">
        <v>41.266119000000003</v>
      </c>
      <c r="H133" s="26">
        <v>-120.081108</v>
      </c>
      <c r="I133" s="26" t="s">
        <v>88</v>
      </c>
      <c r="J133" s="15">
        <v>-2.0502265937450623E-3</v>
      </c>
      <c r="K133" s="41">
        <v>125.96000000000001</v>
      </c>
      <c r="L133" s="41">
        <v>52.2</v>
      </c>
      <c r="M133" s="42">
        <v>21349</v>
      </c>
      <c r="N133" s="265" t="str">
        <f>IF('Fluid (original units) sorted'!N133&lt;&gt;0,(10^-('Fluid (original units) sorted'!N133)),"")</f>
        <v/>
      </c>
      <c r="O133" s="265">
        <f>IF('Fluid (original units) sorted'!O133&lt;&gt;0,(10^-('Fluid (original units) sorted'!O133)),"")</f>
        <v>2.5118864315095812E-9</v>
      </c>
      <c r="P133" s="267"/>
      <c r="Q133" s="45"/>
      <c r="R133" s="265" t="s">
        <v>491</v>
      </c>
      <c r="S133" s="267">
        <f>('Fluid (original units) sorted'!S133)/('Fluid (original units) sorted'!S$420*1000)</f>
        <v>8.6551264980026636E-4</v>
      </c>
      <c r="T133" s="267">
        <f>('Fluid (original units) sorted'!T133)/('Fluid (original units) sorted'!T$420*1000)</f>
        <v>4.1322727456603522E-3</v>
      </c>
      <c r="U133" s="267">
        <f>('Fluid (original units) sorted'!U133)/('Fluid (original units) sorted'!U$420*1000)</f>
        <v>6.1383743027190439E-5</v>
      </c>
      <c r="V133" s="267">
        <f>('Fluid (original units) sorted'!V133)/('Fluid (original units) sorted'!V$420*1000)</f>
        <v>1.4221556886227546E-4</v>
      </c>
      <c r="W133" s="267">
        <f>('Fluid (original units) sorted'!W133)/('Fluid (original units) sorted'!W$420*1000)</f>
        <v>8.2287595145031886E-6</v>
      </c>
      <c r="X133" s="267">
        <f>('Fluid (original units) sorted'!X133)/('Fluid (original units) sorted'!X$420*1000)</f>
        <v>8.3248543150494863E-5</v>
      </c>
      <c r="Y133" s="101">
        <f t="shared" ref="Y133:Y196" si="2">T133/U133</f>
        <v>67.31868312152173</v>
      </c>
      <c r="Z133" s="267"/>
      <c r="AA133" s="267"/>
      <c r="AB133" s="267">
        <f>('Fluid (original units) sorted'!AB133)/('Fluid (original units) sorted'!AB$420*1000)</f>
        <v>1.1190275650459749E-3</v>
      </c>
      <c r="AC133" s="267"/>
      <c r="AD133" s="267">
        <f>('Fluid (original units) sorted'!AD133)/('Fluid (original units) sorted'!AD$420*1000)</f>
        <v>1.2075459127693815E-3</v>
      </c>
      <c r="AE133" s="267">
        <f>('Fluid (original units) sorted'!AE133)/('Fluid (original units) sorted'!AE$420*1000)</f>
        <v>7.8977801596479848E-4</v>
      </c>
      <c r="AF133" s="267">
        <f>('Fluid (original units) sorted'!AF133)/('Fluid (original units) sorted'!AF$420*1000)</f>
        <v>1.8422601099681905E-4</v>
      </c>
      <c r="AG133" s="267">
        <f>('Fluid (original units) sorted'!AG133)/('Fluid (original units) sorted'!AG$420*1000)</f>
        <v>4.8387096774193544E-6</v>
      </c>
      <c r="AH133" s="286"/>
      <c r="AI133" s="286"/>
      <c r="AJ133" s="26"/>
    </row>
    <row r="134" spans="1:36">
      <c r="A134" s="26" t="s">
        <v>87</v>
      </c>
      <c r="B134" s="39" t="s">
        <v>82</v>
      </c>
      <c r="C134" s="39" t="s">
        <v>85</v>
      </c>
      <c r="D134" s="39" t="s">
        <v>1</v>
      </c>
      <c r="E134" s="26">
        <v>0</v>
      </c>
      <c r="F134" s="40"/>
      <c r="G134" s="26">
        <v>41.266119000000003</v>
      </c>
      <c r="H134" s="26">
        <v>-120.081108</v>
      </c>
      <c r="I134" s="26" t="s">
        <v>88</v>
      </c>
      <c r="J134" s="15">
        <v>-5.2702533403282655E-3</v>
      </c>
      <c r="K134" s="41"/>
      <c r="L134" s="41"/>
      <c r="M134" s="42">
        <v>24693</v>
      </c>
      <c r="N134" s="265" t="str">
        <f>IF('Fluid (original units) sorted'!N134&lt;&gt;0,(10^-('Fluid (original units) sorted'!N134)),"")</f>
        <v/>
      </c>
      <c r="O134" s="265">
        <f>IF('Fluid (original units) sorted'!O134&lt;&gt;0,(10^-('Fluid (original units) sorted'!O134)),"")</f>
        <v>7.9432823472428087E-9</v>
      </c>
      <c r="P134" s="267"/>
      <c r="Q134" s="45"/>
      <c r="R134" s="265" t="s">
        <v>491</v>
      </c>
      <c r="S134" s="267"/>
      <c r="T134" s="267">
        <f>('Fluid (original units) sorted'!T134)/('Fluid (original units) sorted'!T$420*1000)</f>
        <v>4.1757703535094089E-3</v>
      </c>
      <c r="U134" s="267">
        <f>('Fluid (original units) sorted'!U134)/('Fluid (original units) sorted'!U$420*1000)</f>
        <v>3.5807183432527751E-5</v>
      </c>
      <c r="V134" s="267">
        <f>('Fluid (original units) sorted'!V134)/('Fluid (original units) sorted'!V$420*1000)</f>
        <v>1.1477045908183632E-4</v>
      </c>
      <c r="W134" s="267">
        <f>('Fluid (original units) sorted'!W134)/('Fluid (original units) sorted'!W$420*1000)</f>
        <v>2.4686278543509564E-5</v>
      </c>
      <c r="X134" s="267">
        <f>('Fluid (original units) sorted'!X134)/('Fluid (original units) sorted'!X$420*1000)</f>
        <v>8.3248543150494863E-5</v>
      </c>
      <c r="Y134" s="101">
        <f t="shared" si="2"/>
        <v>116.61823000901211</v>
      </c>
      <c r="Z134" s="267"/>
      <c r="AA134" s="267"/>
      <c r="AB134" s="267">
        <f>('Fluid (original units) sorted'!AB134)/('Fluid (original units) sorted'!AB$420*1000)</f>
        <v>9.5916648432512147E-4</v>
      </c>
      <c r="AC134" s="267"/>
      <c r="AD134" s="267">
        <f>('Fluid (original units) sorted'!AD134)/('Fluid (original units) sorted'!AD$420*1000)</f>
        <v>1.3012348197945921E-3</v>
      </c>
      <c r="AE134" s="267">
        <f>('Fluid (original units) sorted'!AE134)/('Fluid (original units) sorted'!AE$420*1000)</f>
        <v>7.8977801596479848E-4</v>
      </c>
      <c r="AF134" s="267">
        <f>('Fluid (original units) sorted'!AF134)/('Fluid (original units) sorted'!AF$420*1000)</f>
        <v>1.7369881036842939E-4</v>
      </c>
      <c r="AG134" s="267">
        <f>('Fluid (original units) sorted'!AG134)/('Fluid (original units) sorted'!AG$420*1000)</f>
        <v>1.2903225806451614E-5</v>
      </c>
      <c r="AH134" s="286"/>
      <c r="AI134" s="286"/>
      <c r="AJ134" s="26"/>
    </row>
    <row r="135" spans="1:36">
      <c r="A135" s="26" t="s">
        <v>91</v>
      </c>
      <c r="B135" s="39" t="s">
        <v>82</v>
      </c>
      <c r="C135" s="39" t="s">
        <v>85</v>
      </c>
      <c r="D135" s="39" t="s">
        <v>1</v>
      </c>
      <c r="E135" s="26">
        <v>0</v>
      </c>
      <c r="F135" s="40"/>
      <c r="G135" s="26">
        <v>41.209465000000002</v>
      </c>
      <c r="H135" s="26">
        <v>-120.059884</v>
      </c>
      <c r="I135" s="26" t="s">
        <v>92</v>
      </c>
      <c r="J135" s="15">
        <v>-0.25509881195695727</v>
      </c>
      <c r="K135" s="41">
        <v>75.92</v>
      </c>
      <c r="L135" s="41">
        <v>24.4</v>
      </c>
      <c r="M135" s="42">
        <v>21349</v>
      </c>
      <c r="N135" s="265" t="str">
        <f>IF('Fluid (original units) sorted'!N135&lt;&gt;0,(10^-('Fluid (original units) sorted'!N135)),"")</f>
        <v/>
      </c>
      <c r="O135" s="265">
        <f>IF('Fluid (original units) sorted'!O135&lt;&gt;0,(10^-('Fluid (original units) sorted'!O135)),"")</f>
        <v>3.9810717055349665E-9</v>
      </c>
      <c r="P135" s="267"/>
      <c r="Q135" s="45"/>
      <c r="R135" s="265" t="s">
        <v>491</v>
      </c>
      <c r="S135" s="267">
        <f>('Fluid (original units) sorted'!S135)/('Fluid (original units) sorted'!S$420*1000)</f>
        <v>8.1557922769640479E-4</v>
      </c>
      <c r="T135" s="267">
        <f>('Fluid (original units) sorted'!T135)/('Fluid (original units) sorted'!T$420*1000)</f>
        <v>1.4789186668679156E-3</v>
      </c>
      <c r="U135" s="267">
        <f>('Fluid (original units) sorted'!U135)/('Fluid (original units) sorted'!U$420*1000)</f>
        <v>7.6729678783988046E-5</v>
      </c>
      <c r="V135" s="267">
        <f>('Fluid (original units) sorted'!V135)/('Fluid (original units) sorted'!V$420*1000)</f>
        <v>2.4950099800399199E-4</v>
      </c>
      <c r="W135" s="267">
        <f>('Fluid (original units) sorted'!W135)/('Fluid (original units) sorted'!W$420*1000)</f>
        <v>4.9372557087019128E-5</v>
      </c>
      <c r="X135" s="267">
        <f>('Fluid (original units) sorted'!X135)/('Fluid (original units) sorted'!X$420*1000)</f>
        <v>2.0349643881232079E-5</v>
      </c>
      <c r="Y135" s="101">
        <f t="shared" si="2"/>
        <v>19.274401904267275</v>
      </c>
      <c r="Z135" s="267"/>
      <c r="AA135" s="267"/>
      <c r="AB135" s="267">
        <f>('Fluid (original units) sorted'!AB135)/('Fluid (original units) sorted'!AB$420*1000)</f>
        <v>1.7584718879293893E-3</v>
      </c>
      <c r="AC135" s="267"/>
      <c r="AD135" s="267">
        <f>('Fluid (original units) sorted'!AD135)/('Fluid (original units) sorted'!AD$420*1000)</f>
        <v>1.2491854270028086E-4</v>
      </c>
      <c r="AE135" s="267">
        <f>('Fluid (original units) sorted'!AE135)/('Fluid (original units) sorted'!AE$420*1000)</f>
        <v>1.5513496742165685E-3</v>
      </c>
      <c r="AF135" s="267">
        <f>('Fluid (original units) sorted'!AF135)/('Fluid (original units) sorted'!AF$420*1000)</f>
        <v>3.1581601885168978E-5</v>
      </c>
      <c r="AG135" s="267">
        <f>('Fluid (original units) sorted'!AG135)/('Fluid (original units) sorted'!AG$420*1000)</f>
        <v>3.7096774193548386E-5</v>
      </c>
      <c r="AH135" s="286"/>
      <c r="AI135" s="286"/>
      <c r="AJ135" s="26"/>
    </row>
    <row r="136" spans="1:36">
      <c r="A136" s="26" t="s">
        <v>91</v>
      </c>
      <c r="B136" s="39" t="s">
        <v>82</v>
      </c>
      <c r="C136" s="39" t="s">
        <v>85</v>
      </c>
      <c r="D136" s="39" t="s">
        <v>1</v>
      </c>
      <c r="E136" s="26">
        <v>0</v>
      </c>
      <c r="F136" s="40"/>
      <c r="G136" s="26">
        <v>41.209465000000002</v>
      </c>
      <c r="H136" s="26">
        <v>-120.059884</v>
      </c>
      <c r="I136" s="50" t="s">
        <v>92</v>
      </c>
      <c r="J136" s="15">
        <v>0.20474179966525471</v>
      </c>
      <c r="K136" s="41">
        <v>102.02</v>
      </c>
      <c r="L136" s="41">
        <v>38.9</v>
      </c>
      <c r="M136" s="42">
        <v>30244</v>
      </c>
      <c r="N136" s="265">
        <f>IF('Fluid (original units) sorted'!N136&lt;&gt;0,(10^-('Fluid (original units) sorted'!N136)),"")</f>
        <v>6.309573444801927E-10</v>
      </c>
      <c r="O136" s="265">
        <f>IF('Fluid (original units) sorted'!O136&lt;&gt;0,(10^-('Fluid (original units) sorted'!O136)),"")</f>
        <v>6.3095734448019329E-9</v>
      </c>
      <c r="P136" s="267"/>
      <c r="Q136" s="45"/>
      <c r="R136" s="265" t="s">
        <v>491</v>
      </c>
      <c r="S136" s="267"/>
      <c r="T136" s="267">
        <f>('Fluid (original units) sorted'!T136)/('Fluid (original units) sorted'!T$420*1000)</f>
        <v>2.5228612552452676E-3</v>
      </c>
      <c r="U136" s="267">
        <f>('Fluid (original units) sorted'!U136)/('Fluid (original units) sorted'!U$420*1000)</f>
        <v>3.069187151359522E-5</v>
      </c>
      <c r="V136" s="267">
        <f>('Fluid (original units) sorted'!V136)/('Fluid (original units) sorted'!V$420*1000)</f>
        <v>4.99001996007984E-5</v>
      </c>
      <c r="W136" s="267">
        <f>('Fluid (original units) sorted'!W136)/('Fluid (original units) sorted'!W$420*1000)</f>
        <v>0</v>
      </c>
      <c r="X136" s="267">
        <f>('Fluid (original units) sorted'!X136)/('Fluid (original units) sorted'!X$420*1000)</f>
        <v>3.6999352511331055E-5</v>
      </c>
      <c r="Y136" s="101">
        <f t="shared" si="2"/>
        <v>82.199655179963372</v>
      </c>
      <c r="Z136" s="267"/>
      <c r="AA136" s="267"/>
      <c r="AB136" s="267">
        <f>('Fluid (original units) sorted'!AB136)/('Fluid (original units) sorted'!AB$420*1000)</f>
        <v>1.2389233755866153E-3</v>
      </c>
      <c r="AC136" s="267"/>
      <c r="AD136" s="267"/>
      <c r="AE136" s="267">
        <f>('Fluid (original units) sorted'!AE136)/('Fluid (original units) sorted'!AE$420*1000)</f>
        <v>4.2309536569542773E-4</v>
      </c>
      <c r="AF136" s="267">
        <f>('Fluid (original units) sorted'!AF136)/('Fluid (original units) sorted'!AF$420*1000)</f>
        <v>8.9481205341312116E-5</v>
      </c>
      <c r="AG136" s="267">
        <f>('Fluid (original units) sorted'!AG136)/('Fluid (original units) sorted'!AG$420*1000)</f>
        <v>0</v>
      </c>
      <c r="AH136" s="286"/>
      <c r="AI136" s="286"/>
      <c r="AJ136" s="26"/>
    </row>
    <row r="137" spans="1:36">
      <c r="A137" s="26" t="s">
        <v>93</v>
      </c>
      <c r="B137" s="39" t="s">
        <v>82</v>
      </c>
      <c r="C137" s="39" t="s">
        <v>77</v>
      </c>
      <c r="D137" s="39" t="s">
        <v>1</v>
      </c>
      <c r="E137" s="26">
        <v>0</v>
      </c>
      <c r="F137" s="40"/>
      <c r="G137" s="26">
        <v>41.212874999999997</v>
      </c>
      <c r="H137" s="26">
        <v>-120.059121</v>
      </c>
      <c r="I137" s="26" t="s">
        <v>94</v>
      </c>
      <c r="J137" s="15">
        <v>-4.372825447235309E-3</v>
      </c>
      <c r="K137" s="41">
        <v>105.98</v>
      </c>
      <c r="L137" s="41">
        <v>41.1</v>
      </c>
      <c r="M137" s="42">
        <v>21349</v>
      </c>
      <c r="N137" s="265" t="str">
        <f>IF('Fluid (original units) sorted'!N137&lt;&gt;0,(10^-('Fluid (original units) sorted'!N137)),"")</f>
        <v/>
      </c>
      <c r="O137" s="265">
        <f>IF('Fluid (original units) sorted'!O137&lt;&gt;0,(10^-('Fluid (original units) sorted'!O137)),"")</f>
        <v>3.1622776601683779E-9</v>
      </c>
      <c r="P137" s="267"/>
      <c r="Q137" s="45"/>
      <c r="R137" s="265" t="s">
        <v>491</v>
      </c>
      <c r="S137" s="267">
        <f>('Fluid (original units) sorted'!S137)/('Fluid (original units) sorted'!S$420*1000)</f>
        <v>6.9906790945406126E-4</v>
      </c>
      <c r="T137" s="267">
        <f>('Fluid (original units) sorted'!T137)/('Fluid (original units) sorted'!T$420*1000)</f>
        <v>2.5663588630943242E-3</v>
      </c>
      <c r="U137" s="267">
        <f>('Fluid (original units) sorted'!U137)/('Fluid (original units) sorted'!U$420*1000)</f>
        <v>4.3480151310926561E-5</v>
      </c>
      <c r="V137" s="267">
        <f>('Fluid (original units) sorted'!V137)/('Fluid (original units) sorted'!V$420*1000)</f>
        <v>6.4870259481037928E-5</v>
      </c>
      <c r="W137" s="267">
        <f>('Fluid (original units) sorted'!W137)/('Fluid (original units) sorted'!W$420*1000)</f>
        <v>8.2287595145031886E-6</v>
      </c>
      <c r="X137" s="267">
        <f>('Fluid (original units) sorted'!X137)/('Fluid (original units) sorted'!X$420*1000)</f>
        <v>3.6999352511331055E-5</v>
      </c>
      <c r="Y137" s="101">
        <f t="shared" si="2"/>
        <v>59.023687492306365</v>
      </c>
      <c r="Z137" s="267"/>
      <c r="AA137" s="267"/>
      <c r="AB137" s="267">
        <f>('Fluid (original units) sorted'!AB137)/('Fluid (original units) sorted'!AB$420*1000)</f>
        <v>1.3987844563074687E-3</v>
      </c>
      <c r="AC137" s="267"/>
      <c r="AD137" s="267">
        <f>('Fluid (original units) sorted'!AD137)/('Fluid (original units) sorted'!AD$420*1000)</f>
        <v>4.0598526377591277E-4</v>
      </c>
      <c r="AE137" s="267">
        <f>('Fluid (original units) sorted'!AE137)/('Fluid (original units) sorted'!AE$420*1000)</f>
        <v>4.5130172340845627E-4</v>
      </c>
      <c r="AF137" s="267">
        <f>('Fluid (original units) sorted'!AF137)/('Fluid (original units) sorted'!AF$420*1000)</f>
        <v>1.0527200628389661E-4</v>
      </c>
      <c r="AG137" s="267">
        <f>('Fluid (original units) sorted'!AG137)/('Fluid (original units) sorted'!AG$420*1000)</f>
        <v>1.2903225806451614E-5</v>
      </c>
      <c r="AH137" s="286"/>
      <c r="AI137" s="286"/>
      <c r="AJ137" s="26"/>
    </row>
    <row r="138" spans="1:36">
      <c r="A138" s="26" t="s">
        <v>109</v>
      </c>
      <c r="B138" s="39" t="s">
        <v>82</v>
      </c>
      <c r="C138" s="39"/>
      <c r="D138" s="39" t="s">
        <v>1</v>
      </c>
      <c r="E138" s="26">
        <v>0</v>
      </c>
      <c r="F138" s="40">
        <v>150</v>
      </c>
      <c r="G138" s="26">
        <v>41.221666999999997</v>
      </c>
      <c r="H138" s="26">
        <v>-120.066667</v>
      </c>
      <c r="I138" s="51" t="s">
        <v>110</v>
      </c>
      <c r="J138" s="15">
        <v>3.0594870025548431E-2</v>
      </c>
      <c r="K138" s="41">
        <v>105.8</v>
      </c>
      <c r="L138" s="41">
        <v>41</v>
      </c>
      <c r="M138" s="58">
        <v>1974</v>
      </c>
      <c r="N138" s="265" t="str">
        <f>IF('Fluid (original units) sorted'!N138&lt;&gt;0,(10^-('Fluid (original units) sorted'!N138)),"")</f>
        <v/>
      </c>
      <c r="O138" s="265" t="str">
        <f>IF('Fluid (original units) sorted'!O138&lt;&gt;0,(10^-('Fluid (original units) sorted'!O138)),"")</f>
        <v/>
      </c>
      <c r="P138" s="268"/>
      <c r="Q138" s="53"/>
      <c r="R138" s="265" t="s">
        <v>491</v>
      </c>
      <c r="S138" s="267">
        <f>('Fluid (original units) sorted'!S138)/('Fluid (original units) sorted'!S$420*1000)</f>
        <v>6.6245006657789606E-4</v>
      </c>
      <c r="T138" s="267">
        <f>('Fluid (original units) sorted'!T138)/('Fluid (original units) sorted'!T$420*1000)</f>
        <v>2.675102882716965E-3</v>
      </c>
      <c r="U138" s="267">
        <f>('Fluid (original units) sorted'!U138)/('Fluid (original units) sorted'!U$420*1000)</f>
        <v>2.8645746746022207E-5</v>
      </c>
      <c r="V138" s="267">
        <f>('Fluid (original units) sorted'!V138)/('Fluid (original units) sorted'!V$420*1000)</f>
        <v>5.9880239520958083E-5</v>
      </c>
      <c r="W138" s="268"/>
      <c r="X138" s="268"/>
      <c r="Y138" s="101">
        <f t="shared" si="2"/>
        <v>93.385691999404202</v>
      </c>
      <c r="Z138" s="268"/>
      <c r="AA138" s="267"/>
      <c r="AB138" s="267">
        <f>('Fluid (original units) sorted'!AB138)/('Fluid (original units) sorted'!AB$420*1000)</f>
        <v>1.4045312110762937E-3</v>
      </c>
      <c r="AC138" s="268"/>
      <c r="AD138" s="267">
        <f>('Fluid (original units) sorted'!AD138)/('Fluid (original units) sorted'!AD$420*1000)</f>
        <v>4.2680502089262622E-4</v>
      </c>
      <c r="AE138" s="267">
        <f>('Fluid (original units) sorted'!AE138)/('Fluid (original units) sorted'!AE$420*1000)</f>
        <v>3.9770964375370209E-4</v>
      </c>
      <c r="AF138" s="268"/>
      <c r="AG138" s="268"/>
      <c r="AH138" s="286"/>
      <c r="AI138" s="294"/>
      <c r="AJ138" s="26"/>
    </row>
    <row r="139" spans="1:36">
      <c r="A139" s="26" t="s">
        <v>103</v>
      </c>
      <c r="B139" s="39" t="s">
        <v>82</v>
      </c>
      <c r="C139" s="39"/>
      <c r="D139" s="39" t="s">
        <v>1</v>
      </c>
      <c r="E139" s="26">
        <v>0</v>
      </c>
      <c r="F139" s="40"/>
      <c r="G139" s="26">
        <v>41.208815999999999</v>
      </c>
      <c r="H139" s="26">
        <v>-120.05432399999999</v>
      </c>
      <c r="I139" s="26" t="s">
        <v>104</v>
      </c>
      <c r="J139" s="15">
        <v>-5.5533209754254888E-2</v>
      </c>
      <c r="K139" s="41">
        <v>108.86000000000001</v>
      </c>
      <c r="L139" s="41">
        <v>42.7</v>
      </c>
      <c r="M139" s="42">
        <v>21439</v>
      </c>
      <c r="N139" s="265">
        <f>IF('Fluid (original units) sorted'!N139&lt;&gt;0,(10^-('Fluid (original units) sorted'!N139)),"")</f>
        <v>1.0000000000000001E-9</v>
      </c>
      <c r="O139" s="265" t="str">
        <f>IF('Fluid (original units) sorted'!O139&lt;&gt;0,(10^-('Fluid (original units) sorted'!O139)),"")</f>
        <v/>
      </c>
      <c r="P139" s="268"/>
      <c r="Q139" s="53"/>
      <c r="R139" s="265" t="s">
        <v>491</v>
      </c>
      <c r="S139" s="267">
        <f>('Fluid (original units) sorted'!S139)/('Fluid (original units) sorted'!S$420*1000)</f>
        <v>6.324900133155792E-4</v>
      </c>
      <c r="T139" s="267">
        <f>('Fluid (original units) sorted'!T139)/('Fluid (original units) sorted'!T$420*1000)</f>
        <v>2.6968516866414929E-3</v>
      </c>
      <c r="U139" s="267">
        <f>('Fluid (original units) sorted'!U139)/('Fluid (original units) sorted'!U$420*1000)</f>
        <v>4.0922495351460295E-5</v>
      </c>
      <c r="V139" s="267">
        <f>('Fluid (original units) sorted'!V139)/('Fluid (original units) sorted'!V$420*1000)</f>
        <v>5.9880239520958083E-5</v>
      </c>
      <c r="W139" s="267">
        <f>('Fluid (original units) sorted'!W139)/('Fluid (original units) sorted'!W$420*1000)</f>
        <v>8.2287595145031886E-6</v>
      </c>
      <c r="X139" s="267">
        <f>('Fluid (original units) sorted'!X139)/('Fluid (original units) sorted'!X$420*1000)</f>
        <v>5.5499028766996575E-5</v>
      </c>
      <c r="Y139" s="101">
        <f t="shared" si="2"/>
        <v>65.901447687384419</v>
      </c>
      <c r="Z139" s="268">
        <v>0.01</v>
      </c>
      <c r="AA139" s="267"/>
      <c r="AB139" s="267">
        <f>('Fluid (original units) sorted'!AB139)/('Fluid (original units) sorted'!AB$420*1000)</f>
        <v>1.4094478897615083E-3</v>
      </c>
      <c r="AC139" s="268"/>
      <c r="AD139" s="267">
        <f>('Fluid (original units) sorted'!AD139)/('Fluid (original units) sorted'!AD$420*1000)</f>
        <v>5.9336307782633399E-4</v>
      </c>
      <c r="AE139" s="267">
        <f>('Fluid (original units) sorted'!AE139)/('Fluid (original units) sorted'!AE$420*1000)</f>
        <v>5.9233351197359883E-4</v>
      </c>
      <c r="AF139" s="267">
        <f>('Fluid (original units) sorted'!AF139)/('Fluid (original units) sorted'!AF$420*1000)</f>
        <v>1.0527200628389662E-5</v>
      </c>
      <c r="AG139" s="267">
        <f>('Fluid (original units) sorted'!AG139)/('Fluid (original units) sorted'!AG$420*1000)</f>
        <v>1.4516129032258065E-5</v>
      </c>
      <c r="AH139" s="286"/>
      <c r="AI139" s="294" t="s">
        <v>105</v>
      </c>
      <c r="AJ139" s="26"/>
    </row>
    <row r="140" spans="1:36">
      <c r="A140" s="26" t="s">
        <v>95</v>
      </c>
      <c r="B140" s="39" t="s">
        <v>82</v>
      </c>
      <c r="C140" s="39" t="s">
        <v>96</v>
      </c>
      <c r="D140" s="39" t="s">
        <v>1</v>
      </c>
      <c r="E140" s="26">
        <v>0</v>
      </c>
      <c r="F140" s="40"/>
      <c r="G140" s="26">
        <v>41.208815999999999</v>
      </c>
      <c r="H140" s="26">
        <v>-120.05432399999999</v>
      </c>
      <c r="I140" s="26" t="s">
        <v>97</v>
      </c>
      <c r="J140" s="15">
        <v>0.26383268546602634</v>
      </c>
      <c r="K140" s="41">
        <v>106.88000000000001</v>
      </c>
      <c r="L140" s="41">
        <v>41.6</v>
      </c>
      <c r="M140" s="42">
        <v>30244</v>
      </c>
      <c r="N140" s="265">
        <f>IF('Fluid (original units) sorted'!N140&lt;&gt;0,(10^-('Fluid (original units) sorted'!N140)),"")</f>
        <v>3.9810717055349621E-10</v>
      </c>
      <c r="O140" s="265">
        <f>IF('Fluid (original units) sorted'!O140&lt;&gt;0,(10^-('Fluid (original units) sorted'!O140)),"")</f>
        <v>1.0000000000000001E-9</v>
      </c>
      <c r="P140" s="267"/>
      <c r="Q140" s="45"/>
      <c r="R140" s="265" t="s">
        <v>491</v>
      </c>
      <c r="S140" s="267"/>
      <c r="T140" s="267">
        <f>('Fluid (original units) sorted'!T140)/('Fluid (original units) sorted'!T$420*1000)</f>
        <v>2.7838469023396058E-3</v>
      </c>
      <c r="U140" s="267">
        <f>('Fluid (original units) sorted'!U140)/('Fluid (original units) sorted'!U$420*1000)</f>
        <v>2.8134215554128951E-5</v>
      </c>
      <c r="V140" s="267">
        <f>('Fluid (original units) sorted'!V140)/('Fluid (original units) sorted'!V$420*1000)</f>
        <v>4.99001996007984E-5</v>
      </c>
      <c r="W140" s="267">
        <f>('Fluid (original units) sorted'!W140)/('Fluid (original units) sorted'!W$420*1000)</f>
        <v>0</v>
      </c>
      <c r="X140" s="267">
        <f>('Fluid (original units) sorted'!X140)/('Fluid (original units) sorted'!X$420*1000)</f>
        <v>3.6999352511331055E-5</v>
      </c>
      <c r="Y140" s="101">
        <f t="shared" si="2"/>
        <v>98.94880121976783</v>
      </c>
      <c r="Z140" s="267"/>
      <c r="AA140" s="267"/>
      <c r="AB140" s="267">
        <f>('Fluid (original units) sorted'!AB140)/('Fluid (original units) sorted'!AB$420*1000)</f>
        <v>1.0390970246855482E-3</v>
      </c>
      <c r="AC140" s="267"/>
      <c r="AD140" s="267"/>
      <c r="AE140" s="267">
        <f>('Fluid (original units) sorted'!AE140)/('Fluid (original units) sorted'!AE$420*1000)</f>
        <v>5.3592079654754185E-4</v>
      </c>
      <c r="AF140" s="267">
        <f>('Fluid (original units) sorted'!AF140)/('Fluid (original units) sorted'!AF$420*1000)</f>
        <v>1.2106280722648109E-4</v>
      </c>
      <c r="AG140" s="267">
        <f>('Fluid (original units) sorted'!AG140)/('Fluid (original units) sorted'!AG$420*1000)</f>
        <v>0</v>
      </c>
      <c r="AH140" s="286"/>
      <c r="AI140" s="286"/>
      <c r="AJ140" s="26"/>
    </row>
    <row r="141" spans="1:36">
      <c r="A141" s="26"/>
      <c r="B141" s="39"/>
      <c r="C141" s="39"/>
      <c r="D141" s="39"/>
      <c r="E141" s="26"/>
      <c r="F141" s="40"/>
      <c r="G141" s="26"/>
      <c r="H141" s="26"/>
      <c r="I141" s="26"/>
      <c r="J141" s="15"/>
      <c r="K141" s="41"/>
      <c r="L141" s="41"/>
      <c r="M141" s="42"/>
      <c r="N141" s="265" t="str">
        <f>IF('Fluid (original units) sorted'!N141&lt;&gt;0,(10^-('Fluid (original units) sorted'!N141)),"")</f>
        <v/>
      </c>
      <c r="O141" s="265" t="str">
        <f>IF('Fluid (original units) sorted'!O141&lt;&gt;0,(10^-('Fluid (original units) sorted'!O141)),"")</f>
        <v/>
      </c>
      <c r="P141" s="267"/>
      <c r="Q141" s="45"/>
      <c r="R141" s="265" t="s">
        <v>491</v>
      </c>
      <c r="S141" s="267"/>
      <c r="T141" s="267"/>
      <c r="U141" s="267"/>
      <c r="V141" s="267"/>
      <c r="W141" s="267"/>
      <c r="X141" s="267"/>
      <c r="Y141" s="101" t="e">
        <f t="shared" si="2"/>
        <v>#DIV/0!</v>
      </c>
      <c r="Z141" s="267"/>
      <c r="AA141" s="267"/>
      <c r="AB141" s="289"/>
      <c r="AC141" s="267"/>
      <c r="AD141" s="267"/>
      <c r="AE141" s="267"/>
      <c r="AF141" s="267"/>
      <c r="AG141" s="267"/>
      <c r="AH141" s="286"/>
      <c r="AI141" s="286"/>
      <c r="AJ141" s="26"/>
    </row>
    <row r="142" spans="1:36" s="26" customFormat="1">
      <c r="B142" s="39" t="s">
        <v>82</v>
      </c>
      <c r="C142" s="39" t="s">
        <v>80</v>
      </c>
      <c r="D142" s="39" t="s">
        <v>1</v>
      </c>
      <c r="E142" s="26">
        <v>0</v>
      </c>
      <c r="F142" s="40"/>
      <c r="I142" s="26" t="s">
        <v>83</v>
      </c>
      <c r="J142" s="15">
        <v>-1.9720897648671111E-2</v>
      </c>
      <c r="K142" s="41">
        <v>89.6</v>
      </c>
      <c r="L142" s="41">
        <v>32</v>
      </c>
      <c r="M142" s="42">
        <v>21342</v>
      </c>
      <c r="N142" s="265">
        <f>IF('Fluid (original units) sorted'!N142&lt;&gt;0,(10^-('Fluid (original units) sorted'!N142)),"")</f>
        <v>3.9810717055349665E-9</v>
      </c>
      <c r="O142" s="265" t="str">
        <f>IF('Fluid (original units) sorted'!O142&lt;&gt;0,(10^-('Fluid (original units) sorted'!O142)),"")</f>
        <v/>
      </c>
      <c r="P142" s="267"/>
      <c r="Q142" s="45"/>
      <c r="R142" s="265" t="s">
        <v>491</v>
      </c>
      <c r="S142" s="267">
        <f>('Fluid (original units) sorted'!S142)/('Fluid (original units) sorted'!S$420*1000)</f>
        <v>5.6591211717709725E-4</v>
      </c>
      <c r="T142" s="267">
        <f>('Fluid (original units) sorted'!T142)/('Fluid (original units) sorted'!T$420*1000)</f>
        <v>2.1748803924528169E-3</v>
      </c>
      <c r="U142" s="267">
        <f>('Fluid (original units) sorted'!U142)/('Fluid (original units) sorted'!U$420*1000)</f>
        <v>4.6037807270392826E-5</v>
      </c>
      <c r="V142" s="267">
        <f>('Fluid (original units) sorted'!V142)/('Fluid (original units) sorted'!V$420*1000)</f>
        <v>1.7714570858283433E-4</v>
      </c>
      <c r="W142" s="267">
        <f>('Fluid (original units) sorted'!W142)/('Fluid (original units) sorted'!W$420*1000)</f>
        <v>0</v>
      </c>
      <c r="X142" s="267">
        <f>('Fluid (original units) sorted'!X142)/('Fluid (original units) sorted'!X$420*1000)</f>
        <v>2.4049579132365185E-5</v>
      </c>
      <c r="Y142" s="101">
        <f t="shared" si="2"/>
        <v>47.24118113790999</v>
      </c>
      <c r="Z142" s="267"/>
      <c r="AA142" s="267"/>
      <c r="AB142" s="267">
        <f>('Fluid (original units) sorted'!AB142)/('Fluid (original units) sorted'!AB$420*1000)</f>
        <v>1.1789754703162953E-3</v>
      </c>
      <c r="AC142" s="267"/>
      <c r="AD142" s="267">
        <f>('Fluid (original units) sorted'!AD142)/('Fluid (original units) sorted'!AD$420*1000)</f>
        <v>4.4762477800933971E-4</v>
      </c>
      <c r="AE142" s="267">
        <f>('Fluid (original units) sorted'!AE142)/('Fluid (original units) sorted'!AE$420*1000)</f>
        <v>4.2309536569542773E-4</v>
      </c>
      <c r="AF142" s="267">
        <f>('Fluid (original units) sorted'!AF142)/('Fluid (original units) sorted'!AF$420*1000)</f>
        <v>1.1053560659809144E-4</v>
      </c>
      <c r="AG142" s="267">
        <f>('Fluid (original units) sorted'!AG142)/('Fluid (original units) sorted'!AG$420*1000)</f>
        <v>7.0967741935483875E-5</v>
      </c>
      <c r="AH142" s="286"/>
      <c r="AI142" s="286"/>
    </row>
    <row r="143" spans="1:36" s="26" customFormat="1">
      <c r="B143" s="39" t="s">
        <v>82</v>
      </c>
      <c r="C143" s="39" t="s">
        <v>77</v>
      </c>
      <c r="D143" s="39" t="s">
        <v>59</v>
      </c>
      <c r="F143" s="40"/>
      <c r="G143" s="26">
        <v>41.288232999999998</v>
      </c>
      <c r="H143" s="26">
        <v>-120.106168</v>
      </c>
      <c r="I143" s="26" t="s">
        <v>99</v>
      </c>
      <c r="J143" s="15">
        <v>-8.0803578689164435E-2</v>
      </c>
      <c r="K143" s="41">
        <v>89.6</v>
      </c>
      <c r="L143" s="41">
        <v>32</v>
      </c>
      <c r="M143" s="42">
        <v>26191</v>
      </c>
      <c r="N143" s="265">
        <f>IF('Fluid (original units) sorted'!N143&lt;&gt;0,(10^-('Fluid (original units) sorted'!N143)),"")</f>
        <v>1.5848931924611133E-8</v>
      </c>
      <c r="O143" s="265">
        <f>IF('Fluid (original units) sorted'!O143&lt;&gt;0,(10^-('Fluid (original units) sorted'!O143)),"")</f>
        <v>7.9432823472428087E-9</v>
      </c>
      <c r="P143" s="267"/>
      <c r="Q143" s="45"/>
      <c r="R143" s="265" t="s">
        <v>491</v>
      </c>
      <c r="S143" s="267"/>
      <c r="T143" s="267">
        <f>('Fluid (original units) sorted'!T143)/('Fluid (original units) sorted'!T$420*1000)</f>
        <v>1.78340192181131E-3</v>
      </c>
      <c r="U143" s="267"/>
      <c r="V143" s="267"/>
      <c r="W143" s="267"/>
      <c r="X143" s="267"/>
      <c r="Y143" s="101" t="e">
        <f t="shared" si="2"/>
        <v>#DIV/0!</v>
      </c>
      <c r="Z143" s="267"/>
      <c r="AA143" s="267"/>
      <c r="AB143" s="267">
        <f>('Fluid (original units) sorted'!AB143)/('Fluid (original units) sorted'!AB$420*1000)</f>
        <v>1.7584718879293893E-3</v>
      </c>
      <c r="AC143" s="267"/>
      <c r="AD143" s="267"/>
      <c r="AE143" s="267">
        <f>('Fluid (original units) sorted'!AE143)/('Fluid (original units) sorted'!AE$420*1000)</f>
        <v>3.3847629255634221E-4</v>
      </c>
      <c r="AF143" s="267"/>
      <c r="AG143" s="267"/>
      <c r="AH143" s="286"/>
      <c r="AI143" s="286"/>
    </row>
    <row r="144" spans="1:36" s="26" customFormat="1">
      <c r="B144" s="39" t="s">
        <v>82</v>
      </c>
      <c r="C144" s="39" t="s">
        <v>96</v>
      </c>
      <c r="D144" s="39" t="s">
        <v>1</v>
      </c>
      <c r="E144" s="26">
        <v>0</v>
      </c>
      <c r="F144" s="40"/>
      <c r="G144" s="26">
        <v>41.208481999999997</v>
      </c>
      <c r="H144" s="26">
        <v>-120.055144</v>
      </c>
      <c r="I144" s="26" t="s">
        <v>98</v>
      </c>
      <c r="J144" s="15">
        <v>-1.8628847624467912E-2</v>
      </c>
      <c r="K144" s="41">
        <v>108.86000000000001</v>
      </c>
      <c r="L144" s="41">
        <v>42.7</v>
      </c>
      <c r="M144" s="42">
        <v>21439</v>
      </c>
      <c r="N144" s="265" t="str">
        <f>IF('Fluid (original units) sorted'!N144&lt;&gt;0,(10^-('Fluid (original units) sorted'!N144)),"")</f>
        <v/>
      </c>
      <c r="O144" s="265">
        <f>IF('Fluid (original units) sorted'!O144&lt;&gt;0,(10^-('Fluid (original units) sorted'!O144)),"")</f>
        <v>1.0000000000000001E-9</v>
      </c>
      <c r="P144" s="267"/>
      <c r="Q144" s="45"/>
      <c r="R144" s="265" t="s">
        <v>491</v>
      </c>
      <c r="S144" s="267">
        <f>('Fluid (original units) sorted'!S144)/('Fluid (original units) sorted'!S$420*1000)</f>
        <v>6.324900133155792E-4</v>
      </c>
      <c r="T144" s="267">
        <f>('Fluid (original units) sorted'!T144)/('Fluid (original units) sorted'!T$420*1000)</f>
        <v>2.6968516866414929E-3</v>
      </c>
      <c r="U144" s="267">
        <f>('Fluid (original units) sorted'!U144)/('Fluid (original units) sorted'!U$420*1000)</f>
        <v>4.0922495351460295E-5</v>
      </c>
      <c r="V144" s="267">
        <f>('Fluid (original units) sorted'!V144)/('Fluid (original units) sorted'!V$420*1000)</f>
        <v>5.9880239520958083E-5</v>
      </c>
      <c r="W144" s="267">
        <f>('Fluid (original units) sorted'!W144)/('Fluid (original units) sorted'!W$420*1000)</f>
        <v>8.2287595145031886E-6</v>
      </c>
      <c r="X144" s="267">
        <f>('Fluid (original units) sorted'!X144)/('Fluid (original units) sorted'!X$420*1000)</f>
        <v>5.5499028766996575E-5</v>
      </c>
      <c r="Y144" s="101">
        <f t="shared" si="2"/>
        <v>65.901447687384419</v>
      </c>
      <c r="Z144" s="267"/>
      <c r="AA144" s="267"/>
      <c r="AB144" s="267">
        <f>('Fluid (original units) sorted'!AB144)/('Fluid (original units) sorted'!AB$420*1000)</f>
        <v>1.1789754703162953E-3</v>
      </c>
      <c r="AC144" s="267"/>
      <c r="AD144" s="267">
        <f>('Fluid (original units) sorted'!AD144)/('Fluid (original units) sorted'!AD$420*1000)</f>
        <v>5.9336307782633399E-4</v>
      </c>
      <c r="AE144" s="267">
        <f>('Fluid (original units) sorted'!AE144)/('Fluid (original units) sorted'!AE$420*1000)</f>
        <v>5.9233351197359883E-4</v>
      </c>
      <c r="AF144" s="267">
        <f>('Fluid (original units) sorted'!AF144)/('Fluid (original units) sorted'!AF$420*1000)</f>
        <v>1.0527200628389662E-5</v>
      </c>
      <c r="AG144" s="267">
        <f>('Fluid (original units) sorted'!AG144)/('Fluid (original units) sorted'!AG$420*1000)</f>
        <v>1.4516129032258065E-5</v>
      </c>
      <c r="AH144" s="286"/>
      <c r="AI144" s="286"/>
    </row>
    <row r="145" spans="1:36">
      <c r="A145" s="109" t="s">
        <v>436</v>
      </c>
      <c r="B145" s="39"/>
      <c r="C145" s="39"/>
      <c r="D145" s="39"/>
      <c r="E145" s="26"/>
      <c r="F145" s="40"/>
      <c r="G145" s="26"/>
      <c r="H145" s="26"/>
      <c r="I145" s="26"/>
      <c r="J145" s="15"/>
      <c r="K145" s="41"/>
      <c r="L145" s="41"/>
      <c r="M145" s="42"/>
      <c r="N145" s="265" t="str">
        <f>IF('Fluid (original units) sorted'!N145&lt;&gt;0,(10^-('Fluid (original units) sorted'!N145)),"")</f>
        <v/>
      </c>
      <c r="O145" s="265" t="str">
        <f>IF('Fluid (original units) sorted'!O145&lt;&gt;0,(10^-('Fluid (original units) sorted'!O145)),"")</f>
        <v/>
      </c>
      <c r="P145" s="267"/>
      <c r="Q145" s="45"/>
      <c r="R145" s="265" t="s">
        <v>491</v>
      </c>
      <c r="S145" s="267"/>
      <c r="T145" s="267"/>
      <c r="U145" s="267"/>
      <c r="V145" s="267"/>
      <c r="W145" s="267"/>
      <c r="X145" s="267"/>
      <c r="Y145" s="101" t="e">
        <f t="shared" si="2"/>
        <v>#DIV/0!</v>
      </c>
      <c r="Z145" s="267"/>
      <c r="AA145" s="267"/>
      <c r="AB145" s="289"/>
      <c r="AC145" s="267"/>
      <c r="AD145" s="267"/>
      <c r="AE145" s="267"/>
      <c r="AF145" s="267"/>
      <c r="AG145" s="267"/>
      <c r="AH145" s="286"/>
      <c r="AI145" s="286"/>
      <c r="AJ145" s="26"/>
    </row>
    <row r="146" spans="1:36">
      <c r="A146" s="27" t="s">
        <v>312</v>
      </c>
      <c r="B146" s="12" t="s">
        <v>82</v>
      </c>
      <c r="C146" s="12" t="s">
        <v>80</v>
      </c>
      <c r="D146" s="12" t="s">
        <v>311</v>
      </c>
      <c r="E146" s="26">
        <v>0</v>
      </c>
      <c r="F146" s="40"/>
      <c r="G146" s="11">
        <v>41.253833999999998</v>
      </c>
      <c r="H146" s="11">
        <v>-120.07088899999999</v>
      </c>
      <c r="I146" s="27" t="s">
        <v>312</v>
      </c>
      <c r="J146" s="15">
        <v>0.15303388298687526</v>
      </c>
      <c r="K146" s="16">
        <v>51.8</v>
      </c>
      <c r="L146" s="16">
        <v>11</v>
      </c>
      <c r="M146" s="17">
        <v>30244</v>
      </c>
      <c r="N146" s="265">
        <f>IF('Fluid (original units) sorted'!N146&lt;&gt;0,(10^-('Fluid (original units) sorted'!N146)),"")</f>
        <v>5.0118723362727164E-8</v>
      </c>
      <c r="O146" s="265">
        <f>IF('Fluid (original units) sorted'!O146&lt;&gt;0,(10^-('Fluid (original units) sorted'!O146)),"")</f>
        <v>1.9952623149688773E-8</v>
      </c>
      <c r="P146" s="303"/>
      <c r="Q146" s="318"/>
      <c r="R146" s="265" t="s">
        <v>491</v>
      </c>
      <c r="S146" s="303"/>
      <c r="T146" s="265">
        <f>('Fluid (original units) sorted'!T146)/('Fluid (original units) sorted'!T$420*1000)</f>
        <v>3.4798086279245071E-3</v>
      </c>
      <c r="U146" s="265">
        <f>('Fluid (original units) sorted'!U146)/('Fluid (original units) sorted'!U$420*1000)</f>
        <v>1.43228733730111E-4</v>
      </c>
      <c r="V146" s="265">
        <f>('Fluid (original units) sorted'!V146)/('Fluid (original units) sorted'!V$420*1000)</f>
        <v>1.996007984031936E-4</v>
      </c>
      <c r="W146" s="265">
        <f>('Fluid (original units) sorted'!W146)/('Fluid (original units) sorted'!W$420*1000)</f>
        <v>8.2287595145031882E-5</v>
      </c>
      <c r="X146" s="265">
        <f>('Fluid (original units) sorted'!X146)/('Fluid (original units) sorted'!X$420*1000)</f>
        <v>7.399870502266211E-5</v>
      </c>
      <c r="Y146" s="101">
        <f t="shared" si="2"/>
        <v>24.295464585210855</v>
      </c>
      <c r="Z146" s="251"/>
      <c r="AA146" s="251"/>
      <c r="AB146" s="265">
        <f>('Fluid (original units) sorted'!AB146)/('Fluid (original units) sorted'!AB$420*1000)</f>
        <v>2.4978293862633373E-3</v>
      </c>
      <c r="AC146" s="303"/>
      <c r="AD146" s="303"/>
      <c r="AE146" s="265">
        <f>('Fluid (original units) sorted'!AE146)/('Fluid (original units) sorted'!AE$420*1000)</f>
        <v>4.5130172340845627E-4</v>
      </c>
      <c r="AF146" s="265">
        <f>('Fluid (original units) sorted'!AF146)/('Fluid (original units) sorted'!AF$420*1000)</f>
        <v>1.2632640754067591E-4</v>
      </c>
      <c r="AG146" s="265">
        <f>('Fluid (original units) sorted'!AG146)/('Fluid (original units) sorted'!AG$420*1000)</f>
        <v>0</v>
      </c>
      <c r="AH146" s="307"/>
      <c r="AI146" s="287"/>
      <c r="AJ146" s="24"/>
    </row>
    <row r="147" spans="1:36">
      <c r="A147" s="34" t="s">
        <v>332</v>
      </c>
      <c r="B147" s="12" t="s">
        <v>82</v>
      </c>
      <c r="D147" s="12" t="s">
        <v>331</v>
      </c>
      <c r="E147" s="11">
        <v>0</v>
      </c>
      <c r="F147" s="13">
        <v>100</v>
      </c>
      <c r="I147" s="34" t="s">
        <v>332</v>
      </c>
      <c r="J147" s="59">
        <v>0.02</v>
      </c>
      <c r="K147" s="16">
        <v>51.8</v>
      </c>
      <c r="L147" s="35">
        <v>11</v>
      </c>
      <c r="M147" s="60">
        <v>1974</v>
      </c>
      <c r="N147" s="265" t="str">
        <f>IF('Fluid (original units) sorted'!N147&lt;&gt;0,(10^-('Fluid (original units) sorted'!N147)),"")</f>
        <v/>
      </c>
      <c r="O147" s="265" t="str">
        <f>IF('Fluid (original units) sorted'!O147&lt;&gt;0,(10^-('Fluid (original units) sorted'!O147)),"")</f>
        <v/>
      </c>
      <c r="P147" s="265"/>
      <c r="Q147" s="22"/>
      <c r="R147" s="265" t="s">
        <v>491</v>
      </c>
      <c r="S147" s="265">
        <f>('Fluid (original units) sorted'!S147)/('Fluid (original units) sorted'!S$420*1000)</f>
        <v>6.2749667110519308E-4</v>
      </c>
      <c r="T147" s="265">
        <f>('Fluid (original units) sorted'!T147)/('Fluid (original units) sorted'!T$420*1000)</f>
        <v>1.7399043139622536E-4</v>
      </c>
      <c r="U147" s="265">
        <f>('Fluid (original units) sorted'!U147)/('Fluid (original units) sorted'!U$420*1000)</f>
        <v>7.8520037955614428E-5</v>
      </c>
      <c r="V147" s="265">
        <f>('Fluid (original units) sorted'!V147)/('Fluid (original units) sorted'!V$420*1000)</f>
        <v>2.3203592814371259E-4</v>
      </c>
      <c r="W147" s="265">
        <f>('Fluid (original units) sorted'!W147)/('Fluid (original units) sorted'!W$420*1000)</f>
        <v>1.8103270931907017E-4</v>
      </c>
      <c r="X147" s="265"/>
      <c r="Y147" s="101">
        <f t="shared" si="2"/>
        <v>2.2158729914850288</v>
      </c>
      <c r="Z147" s="265"/>
      <c r="AA147" s="251"/>
      <c r="AB147" s="265">
        <f>('Fluid (original units) sorted'!AB147)/('Fluid (original units) sorted'!AB$420*1000)</f>
        <v>1.0226691665246293E-3</v>
      </c>
      <c r="AC147" s="265"/>
      <c r="AD147" s="265">
        <f>('Fluid (original units) sorted'!AD147)/('Fluid (original units) sorted'!AD$420*1000)</f>
        <v>6.2459271350140426E-6</v>
      </c>
      <c r="AE147" s="265"/>
      <c r="AF147" s="265"/>
      <c r="AG147" s="265"/>
      <c r="AH147" s="307"/>
      <c r="AI147" s="289"/>
      <c r="AJ147" s="24"/>
    </row>
    <row r="148" spans="1:36">
      <c r="A148" s="11" t="s">
        <v>328</v>
      </c>
      <c r="B148" s="12" t="s">
        <v>82</v>
      </c>
      <c r="C148" s="12" t="s">
        <v>77</v>
      </c>
      <c r="D148" s="12" t="s">
        <v>233</v>
      </c>
      <c r="E148" s="11">
        <v>250</v>
      </c>
      <c r="G148" s="11">
        <v>41.288100999999997</v>
      </c>
      <c r="H148" s="14">
        <v>-120.0928</v>
      </c>
      <c r="I148" s="11" t="s">
        <v>328</v>
      </c>
      <c r="J148" s="15">
        <v>-0.10044589448236765</v>
      </c>
      <c r="K148" s="16">
        <v>53.06</v>
      </c>
      <c r="L148" s="16">
        <v>11.7</v>
      </c>
      <c r="M148" s="17">
        <v>21437</v>
      </c>
      <c r="N148" s="265" t="str">
        <f>IF('Fluid (original units) sorted'!N148&lt;&gt;0,(10^-('Fluid (original units) sorted'!N148)),"")</f>
        <v/>
      </c>
      <c r="O148" s="265">
        <f>IF('Fluid (original units) sorted'!O148&lt;&gt;0,(10^-('Fluid (original units) sorted'!O148)),"")</f>
        <v>1E-8</v>
      </c>
      <c r="P148" s="303"/>
      <c r="Q148" s="318"/>
      <c r="R148" s="265" t="s">
        <v>491</v>
      </c>
      <c r="S148" s="265">
        <f>('Fluid (original units) sorted'!S148)/('Fluid (original units) sorted'!S$420*1000)</f>
        <v>5.3262316910785616E-4</v>
      </c>
      <c r="T148" s="265">
        <f>('Fluid (original units) sorted'!T148)/('Fluid (original units) sorted'!T$420*1000)</f>
        <v>3.9147847064150706E-4</v>
      </c>
      <c r="U148" s="265">
        <f>('Fluid (original units) sorted'!U148)/('Fluid (original units) sorted'!U$420*1000)</f>
        <v>5.1153119189325364E-5</v>
      </c>
      <c r="V148" s="265">
        <f>('Fluid (original units) sorted'!V148)/('Fluid (original units) sorted'!V$420*1000)</f>
        <v>5.4890219560878241E-4</v>
      </c>
      <c r="W148" s="265">
        <f>('Fluid (original units) sorted'!W148)/('Fluid (original units) sorted'!W$420*1000)</f>
        <v>4.1143797572515943E-4</v>
      </c>
      <c r="X148" s="265">
        <f>('Fluid (original units) sorted'!X148)/('Fluid (original units) sorted'!X$420*1000)</f>
        <v>5.5499028766996575E-6</v>
      </c>
      <c r="Y148" s="101">
        <f t="shared" si="2"/>
        <v>7.6530713443414182</v>
      </c>
      <c r="Z148" s="251"/>
      <c r="AA148" s="251"/>
      <c r="AB148" s="265">
        <f>('Fluid (original units) sorted'!AB148)/('Fluid (original units) sorted'!AB$420*1000)</f>
        <v>2.2380551300919499E-3</v>
      </c>
      <c r="AC148" s="303"/>
      <c r="AD148" s="265">
        <f>('Fluid (original units) sorted'!AD148)/('Fluid (original units) sorted'!AD$420*1000)</f>
        <v>2.9147659963398866E-4</v>
      </c>
      <c r="AE148" s="265">
        <f>('Fluid (original units) sorted'!AE148)/('Fluid (original units) sorted'!AE$420*1000)</f>
        <v>2.8206357713028517E-5</v>
      </c>
      <c r="AF148" s="265">
        <f>('Fluid (original units) sorted'!AF148)/('Fluid (original units) sorted'!AF$420*1000)</f>
        <v>0</v>
      </c>
      <c r="AG148" s="265">
        <f>('Fluid (original units) sorted'!AG148)/('Fluid (original units) sorted'!AG$420*1000)</f>
        <v>4.1935483870967746E-5</v>
      </c>
      <c r="AH148" s="307"/>
      <c r="AI148" s="287"/>
      <c r="AJ148" s="24"/>
    </row>
    <row r="149" spans="1:36">
      <c r="A149" s="62" t="s">
        <v>336</v>
      </c>
      <c r="B149" s="12" t="s">
        <v>82</v>
      </c>
      <c r="D149" s="12" t="s">
        <v>331</v>
      </c>
      <c r="F149" s="13">
        <v>15</v>
      </c>
      <c r="I149" s="62" t="s">
        <v>336</v>
      </c>
      <c r="J149" s="59">
        <v>0.35</v>
      </c>
      <c r="K149" s="16">
        <v>53.6</v>
      </c>
      <c r="L149" s="49">
        <v>12</v>
      </c>
      <c r="M149" s="64">
        <v>1974</v>
      </c>
      <c r="N149" s="265" t="str">
        <f>IF('Fluid (original units) sorted'!N149&lt;&gt;0,(10^-('Fluid (original units) sorted'!N149)),"")</f>
        <v/>
      </c>
      <c r="O149" s="265" t="str">
        <f>IF('Fluid (original units) sorted'!O149&lt;&gt;0,(10^-('Fluid (original units) sorted'!O149)),"")</f>
        <v/>
      </c>
      <c r="P149" s="267"/>
      <c r="Q149" s="45"/>
      <c r="R149" s="265" t="s">
        <v>491</v>
      </c>
      <c r="S149" s="267">
        <f>('Fluid (original units) sorted'!S149)/('Fluid (original units) sorted'!S$420*1000)</f>
        <v>9.83688415446072E-4</v>
      </c>
      <c r="T149" s="267">
        <f>('Fluid (original units) sorted'!T149)/('Fluid (original units) sorted'!T$420*1000)</f>
        <v>1.9138947453584789E-3</v>
      </c>
      <c r="U149" s="267">
        <f>('Fluid (original units) sorted'!U149)/('Fluid (original units) sorted'!U$420*1000)</f>
        <v>1.7136294928423996E-4</v>
      </c>
      <c r="V149" s="267">
        <f>('Fluid (original units) sorted'!V149)/('Fluid (original units) sorted'!V$420*1000)</f>
        <v>8.1836327345309373E-4</v>
      </c>
      <c r="W149" s="267">
        <f>('Fluid (original units) sorted'!W149)/('Fluid (original units) sorted'!W$420*1000)</f>
        <v>3.2915038058012753E-4</v>
      </c>
      <c r="X149" s="267"/>
      <c r="Y149" s="101">
        <f t="shared" si="2"/>
        <v>11.168661331708869</v>
      </c>
      <c r="Z149" s="269"/>
      <c r="AA149" s="251"/>
      <c r="AB149" s="267"/>
      <c r="AC149" s="267"/>
      <c r="AD149" s="267">
        <f>('Fluid (original units) sorted'!AD149)/('Fluid (original units) sorted'!AD$420*1000)</f>
        <v>6.7664210629318799E-4</v>
      </c>
      <c r="AE149" s="267">
        <f>('Fluid (original units) sorted'!AE149)/('Fluid (original units) sorted'!AE$420*1000)</f>
        <v>7.3900657208134709E-4</v>
      </c>
      <c r="AF149" s="267"/>
      <c r="AG149" s="267"/>
      <c r="AH149" s="307"/>
      <c r="AI149" s="279"/>
      <c r="AJ149" s="67"/>
    </row>
    <row r="150" spans="1:36">
      <c r="A150" s="34" t="s">
        <v>303</v>
      </c>
      <c r="B150" s="12" t="s">
        <v>82</v>
      </c>
      <c r="C150" s="12" t="s">
        <v>80</v>
      </c>
      <c r="D150" s="12" t="s">
        <v>302</v>
      </c>
      <c r="E150" s="34">
        <v>120</v>
      </c>
      <c r="F150" s="34"/>
      <c r="G150" s="34"/>
      <c r="H150" s="34"/>
      <c r="I150" s="34" t="s">
        <v>303</v>
      </c>
      <c r="J150" s="15">
        <v>0.6535144201043861</v>
      </c>
      <c r="K150" s="16">
        <v>55.400000000000006</v>
      </c>
      <c r="L150" s="35">
        <v>13</v>
      </c>
      <c r="M150" s="36">
        <v>20608</v>
      </c>
      <c r="N150" s="265">
        <f>IF('Fluid (original units) sorted'!N150&lt;&gt;0,(10^-('Fluid (original units) sorted'!N150)),"")</f>
        <v>3.1622776601683699E-8</v>
      </c>
      <c r="O150" s="265" t="str">
        <f>IF('Fluid (original units) sorted'!O150&lt;&gt;0,(10^-('Fluid (original units) sorted'!O150)),"")</f>
        <v/>
      </c>
      <c r="P150" s="265"/>
      <c r="Q150" s="22"/>
      <c r="R150" s="265" t="s">
        <v>491</v>
      </c>
      <c r="S150" s="265">
        <f>('Fluid (original units) sorted'!S150)/('Fluid (original units) sorted'!S$420*1000)</f>
        <v>9.8202396804260988E-4</v>
      </c>
      <c r="T150" s="265">
        <f>('Fluid (original units) sorted'!T150)/('Fluid (original units) sorted'!T$420*1000)</f>
        <v>2.0878851767547045E-3</v>
      </c>
      <c r="U150" s="265">
        <f>('Fluid (original units) sorted'!U150)/('Fluid (original units) sorted'!U$420*1000)</f>
        <v>4.3480151310926561E-5</v>
      </c>
      <c r="V150" s="265">
        <f>('Fluid (original units) sorted'!V150)/('Fluid (original units) sorted'!V$420*1000)</f>
        <v>7.2355289421157688E-5</v>
      </c>
      <c r="W150" s="265">
        <f>('Fluid (original units) sorted'!W150)/('Fluid (original units) sorted'!W$420*1000)</f>
        <v>2.8800658300761158E-5</v>
      </c>
      <c r="X150" s="265">
        <f>('Fluid (original units) sorted'!X150)/('Fluid (original units) sorted'!X$420*1000)</f>
        <v>1.6649708630098973E-5</v>
      </c>
      <c r="Y150" s="101">
        <f t="shared" si="2"/>
        <v>48.019271180181448</v>
      </c>
      <c r="Z150" s="265"/>
      <c r="AA150" s="265"/>
      <c r="AB150" s="265"/>
      <c r="AC150" s="265"/>
      <c r="AD150" s="265">
        <f>('Fluid (original units) sorted'!AD150)/('Fluid (original units) sorted'!AD$420*1000)</f>
        <v>4.9967417080112341E-5</v>
      </c>
      <c r="AE150" s="265">
        <f>('Fluid (original units) sorted'!AE150)/('Fluid (original units) sorted'!AE$420*1000)</f>
        <v>3.3847629255634221E-4</v>
      </c>
      <c r="AF150" s="265">
        <f>('Fluid (original units) sorted'!AF150)/('Fluid (original units) sorted'!AF$420*1000)</f>
        <v>4.7372402827753474E-5</v>
      </c>
      <c r="AG150" s="265">
        <f>('Fluid (original units) sorted'!AG150)/('Fluid (original units) sorted'!AG$420*1000)</f>
        <v>3.2258064516129036E-6</v>
      </c>
      <c r="AH150" s="289"/>
      <c r="AI150" s="289"/>
      <c r="AJ150" s="24"/>
    </row>
    <row r="151" spans="1:36">
      <c r="A151" s="11" t="s">
        <v>324</v>
      </c>
      <c r="B151" s="12" t="s">
        <v>82</v>
      </c>
      <c r="C151" s="12" t="s">
        <v>77</v>
      </c>
      <c r="D151" s="12" t="s">
        <v>210</v>
      </c>
      <c r="E151" s="11">
        <v>400</v>
      </c>
      <c r="G151" s="11">
        <v>41.291578999999999</v>
      </c>
      <c r="H151" s="11">
        <v>-120.108313</v>
      </c>
      <c r="I151" s="11" t="s">
        <v>324</v>
      </c>
      <c r="J151" s="15">
        <v>-3.371050213459906E-3</v>
      </c>
      <c r="K151" s="16">
        <v>55.400000000000006</v>
      </c>
      <c r="L151" s="16">
        <v>13</v>
      </c>
      <c r="M151" s="17">
        <v>21677</v>
      </c>
      <c r="N151" s="265">
        <f>IF('Fluid (original units) sorted'!N151&lt;&gt;0,(10^-('Fluid (original units) sorted'!N151)),"")</f>
        <v>1.2589254117941638E-8</v>
      </c>
      <c r="O151" s="265" t="str">
        <f>IF('Fluid (original units) sorted'!O151&lt;&gt;0,(10^-('Fluid (original units) sorted'!O151)),"")</f>
        <v/>
      </c>
      <c r="P151" s="303"/>
      <c r="Q151" s="318"/>
      <c r="R151" s="265" t="s">
        <v>491</v>
      </c>
      <c r="S151" s="265">
        <f>('Fluid (original units) sorted'!S151)/('Fluid (original units) sorted'!S$420*1000)</f>
        <v>7.3235685752330224E-4</v>
      </c>
      <c r="T151" s="265">
        <f>('Fluid (original units) sorted'!T151)/('Fluid (original units) sorted'!T$420*1000)</f>
        <v>8.2645454913207045E-4</v>
      </c>
      <c r="U151" s="265">
        <f>('Fluid (original units) sorted'!U151)/('Fluid (original units) sorted'!U$420*1000)</f>
        <v>7.417202282452178E-5</v>
      </c>
      <c r="V151" s="265">
        <f>('Fluid (original units) sorted'!V151)/('Fluid (original units) sorted'!V$420*1000)</f>
        <v>8.2335329341317362E-4</v>
      </c>
      <c r="W151" s="265">
        <f>('Fluid (original units) sorted'!W151)/('Fluid (original units) sorted'!W$420*1000)</f>
        <v>4.9372557087019127E-4</v>
      </c>
      <c r="X151" s="265">
        <f>('Fluid (original units) sorted'!X151)/('Fluid (original units) sorted'!X$420*1000)</f>
        <v>2.7749514383498288E-6</v>
      </c>
      <c r="Y151" s="101">
        <f t="shared" si="2"/>
        <v>11.142402723562217</v>
      </c>
      <c r="Z151" s="251"/>
      <c r="AA151" s="251"/>
      <c r="AB151" s="265">
        <f>('Fluid (original units) sorted'!AB151)/('Fluid (original units) sorted'!AB$420*1000)</f>
        <v>3.3371000600478182E-3</v>
      </c>
      <c r="AC151" s="303"/>
      <c r="AD151" s="265">
        <f>('Fluid (original units) sorted'!AD151)/('Fluid (original units) sorted'!AD$420*1000)</f>
        <v>5.6213344215126385E-5</v>
      </c>
      <c r="AE151" s="265">
        <f>('Fluid (original units) sorted'!AE151)/('Fluid (original units) sorted'!AE$420*1000)</f>
        <v>6.2053986968662746E-5</v>
      </c>
      <c r="AF151" s="265">
        <f>('Fluid (original units) sorted'!AF151)/('Fluid (original units) sorted'!AF$420*1000)</f>
        <v>5.2636003141948311E-6</v>
      </c>
      <c r="AG151" s="265">
        <f>('Fluid (original units) sorted'!AG151)/('Fluid (original units) sorted'!AG$420*1000)</f>
        <v>4.1935483870967746E-5</v>
      </c>
      <c r="AH151" s="307"/>
      <c r="AI151" s="287"/>
      <c r="AJ151" s="24"/>
    </row>
    <row r="152" spans="1:36">
      <c r="A152" s="11" t="s">
        <v>202</v>
      </c>
      <c r="B152" s="12" t="s">
        <v>82</v>
      </c>
      <c r="C152" s="12" t="s">
        <v>85</v>
      </c>
      <c r="D152" s="12" t="s">
        <v>320</v>
      </c>
      <c r="E152" s="11">
        <v>45</v>
      </c>
      <c r="G152" s="11">
        <v>41.298665</v>
      </c>
      <c r="H152" s="11">
        <v>-120.09922899999999</v>
      </c>
      <c r="I152" s="11" t="s">
        <v>202</v>
      </c>
      <c r="J152" s="15">
        <v>-1.9366537395382716E-2</v>
      </c>
      <c r="K152" s="16">
        <v>55.94</v>
      </c>
      <c r="L152" s="16">
        <v>13.3</v>
      </c>
      <c r="M152" s="17">
        <v>21349</v>
      </c>
      <c r="N152" s="265" t="str">
        <f>IF('Fluid (original units) sorted'!N152&lt;&gt;0,(10^-('Fluid (original units) sorted'!N152)),"")</f>
        <v/>
      </c>
      <c r="O152" s="265">
        <f>IF('Fluid (original units) sorted'!O152&lt;&gt;0,(10^-('Fluid (original units) sorted'!O152)),"")</f>
        <v>5.0118723362727114E-9</v>
      </c>
      <c r="P152" s="303"/>
      <c r="Q152" s="318"/>
      <c r="R152" s="265" t="s">
        <v>491</v>
      </c>
      <c r="S152" s="265">
        <f>('Fluid (original units) sorted'!S152)/('Fluid (original units) sorted'!S$420*1000)</f>
        <v>6.6577896138482028E-4</v>
      </c>
      <c r="T152" s="265">
        <f>('Fluid (original units) sorted'!T152)/('Fluid (original units) sorted'!T$420*1000)</f>
        <v>5.6546890203773245E-4</v>
      </c>
      <c r="U152" s="265">
        <f>('Fluid (original units) sorted'!U152)/('Fluid (original units) sorted'!U$420*1000)</f>
        <v>6.1383743027190439E-5</v>
      </c>
      <c r="V152" s="265">
        <f>('Fluid (original units) sorted'!V152)/('Fluid (original units) sorted'!V$420*1000)</f>
        <v>5.4890219560878241E-4</v>
      </c>
      <c r="W152" s="265">
        <f>('Fluid (original units) sorted'!W152)/('Fluid (original units) sorted'!W$420*1000)</f>
        <v>3.5383665912363708E-4</v>
      </c>
      <c r="X152" s="265">
        <f>('Fluid (original units) sorted'!X152)/('Fluid (original units) sorted'!X$420*1000)</f>
        <v>1.8499676255665527E-6</v>
      </c>
      <c r="Y152" s="101">
        <f t="shared" si="2"/>
        <v>9.2120303218924473</v>
      </c>
      <c r="Z152" s="251"/>
      <c r="AA152" s="251"/>
      <c r="AB152" s="265">
        <f>('Fluid (original units) sorted'!AB152)/('Fluid (original units) sorted'!AB$420*1000)</f>
        <v>2.3379683055424834E-3</v>
      </c>
      <c r="AC152" s="303"/>
      <c r="AD152" s="265">
        <f>('Fluid (original units) sorted'!AD152)/('Fluid (original units) sorted'!AD$420*1000)</f>
        <v>2.1860744972549148E-5</v>
      </c>
      <c r="AE152" s="265">
        <f>('Fluid (original units) sorted'!AE152)/('Fluid (original units) sorted'!AE$420*1000)</f>
        <v>9.872225199559981E-5</v>
      </c>
      <c r="AF152" s="265">
        <f>('Fluid (original units) sorted'!AF152)/('Fluid (original units) sorted'!AF$420*1000)</f>
        <v>1.5790800942584489E-5</v>
      </c>
      <c r="AG152" s="265">
        <f>('Fluid (original units) sorted'!AG152)/('Fluid (original units) sorted'!AG$420*1000)</f>
        <v>3.2258064516129034E-5</v>
      </c>
      <c r="AH152" s="307"/>
      <c r="AI152" s="287"/>
      <c r="AJ152" s="24"/>
    </row>
    <row r="153" spans="1:36">
      <c r="A153" s="11" t="s">
        <v>322</v>
      </c>
      <c r="B153" s="12" t="s">
        <v>82</v>
      </c>
      <c r="C153" s="12" t="s">
        <v>85</v>
      </c>
      <c r="D153" s="12" t="s">
        <v>218</v>
      </c>
      <c r="E153" s="11">
        <v>105</v>
      </c>
      <c r="G153" s="11">
        <v>41.292611999999998</v>
      </c>
      <c r="H153" s="11">
        <v>-120.112469</v>
      </c>
      <c r="I153" s="11" t="s">
        <v>322</v>
      </c>
      <c r="J153" s="15">
        <v>-1.1885852630533945E-2</v>
      </c>
      <c r="K153" s="16">
        <v>55.94</v>
      </c>
      <c r="L153" s="16">
        <v>13.3</v>
      </c>
      <c r="M153" s="17">
        <v>21349</v>
      </c>
      <c r="N153" s="265" t="str">
        <f>IF('Fluid (original units) sorted'!N153&lt;&gt;0,(10^-('Fluid (original units) sorted'!N153)),"")</f>
        <v/>
      </c>
      <c r="O153" s="265">
        <f>IF('Fluid (original units) sorted'!O153&lt;&gt;0,(10^-('Fluid (original units) sorted'!O153)),"")</f>
        <v>3.1622776601683779E-9</v>
      </c>
      <c r="P153" s="303"/>
      <c r="Q153" s="318"/>
      <c r="R153" s="265" t="s">
        <v>491</v>
      </c>
      <c r="S153" s="265">
        <f>('Fluid (original units) sorted'!S153)/('Fluid (original units) sorted'!S$420*1000)</f>
        <v>7.3235685752330224E-4</v>
      </c>
      <c r="T153" s="265">
        <f>('Fluid (original units) sorted'!T153)/('Fluid (original units) sorted'!T$420*1000)</f>
        <v>9.1344976483018312E-4</v>
      </c>
      <c r="U153" s="265">
        <f>('Fluid (original units) sorted'!U153)/('Fluid (original units) sorted'!U$420*1000)</f>
        <v>6.649905494612297E-5</v>
      </c>
      <c r="V153" s="265">
        <f>('Fluid (original units) sorted'!V153)/('Fluid (original units) sorted'!V$420*1000)</f>
        <v>8.9820359281437125E-4</v>
      </c>
      <c r="W153" s="265">
        <f>('Fluid (original units) sorted'!W153)/('Fluid (original units) sorted'!W$420*1000)</f>
        <v>6.1715696358773911E-4</v>
      </c>
      <c r="X153" s="265">
        <f>('Fluid (original units) sorted'!X153)/('Fluid (original units) sorted'!X$420*1000)</f>
        <v>5.5499028766996575E-6</v>
      </c>
      <c r="Y153" s="101">
        <f t="shared" si="2"/>
        <v>13.736281900099982</v>
      </c>
      <c r="Z153" s="251"/>
      <c r="AA153" s="251"/>
      <c r="AB153" s="265">
        <f>('Fluid (original units) sorted'!AB153)/('Fluid (original units) sorted'!AB$420*1000)</f>
        <v>3.6967874916697388E-3</v>
      </c>
      <c r="AC153" s="303"/>
      <c r="AD153" s="265">
        <f>('Fluid (original units) sorted'!AD153)/('Fluid (original units) sorted'!AD$420*1000)</f>
        <v>9.4729894881046307E-5</v>
      </c>
      <c r="AE153" s="265">
        <f>('Fluid (original units) sorted'!AE153)/('Fluid (original units) sorted'!AE$420*1000)</f>
        <v>1.4103178856514259E-4</v>
      </c>
      <c r="AF153" s="265">
        <f>('Fluid (original units) sorted'!AF153)/('Fluid (original units) sorted'!AF$420*1000)</f>
        <v>3.1581601885168978E-5</v>
      </c>
      <c r="AG153" s="265">
        <f>('Fluid (original units) sorted'!AG153)/('Fluid (original units) sorted'!AG$420*1000)</f>
        <v>4.8387096774193547E-5</v>
      </c>
      <c r="AH153" s="307"/>
      <c r="AI153" s="287"/>
      <c r="AJ153" s="24"/>
    </row>
    <row r="154" spans="1:36">
      <c r="A154" s="11" t="s">
        <v>323</v>
      </c>
      <c r="B154" s="12" t="s">
        <v>82</v>
      </c>
      <c r="C154" s="12" t="s">
        <v>77</v>
      </c>
      <c r="D154" s="12" t="s">
        <v>210</v>
      </c>
      <c r="E154" s="11">
        <v>145</v>
      </c>
      <c r="G154" s="11">
        <v>41.291854000000001</v>
      </c>
      <c r="H154" s="11">
        <v>-120.10831</v>
      </c>
      <c r="I154" s="11" t="s">
        <v>323</v>
      </c>
      <c r="J154" s="15">
        <v>0.13165163585195272</v>
      </c>
      <c r="K154" s="16">
        <v>55.94</v>
      </c>
      <c r="L154" s="16">
        <v>13.3</v>
      </c>
      <c r="M154" s="17">
        <v>23230</v>
      </c>
      <c r="N154" s="265" t="str">
        <f>IF('Fluid (original units) sorted'!N154&lt;&gt;0,(10^-('Fluid (original units) sorted'!N154)),"")</f>
        <v/>
      </c>
      <c r="O154" s="265">
        <f>IF('Fluid (original units) sorted'!O154&lt;&gt;0,(10^-('Fluid (original units) sorted'!O154)),"")</f>
        <v>1E-8</v>
      </c>
      <c r="P154" s="303"/>
      <c r="Q154" s="318"/>
      <c r="R154" s="265" t="s">
        <v>491</v>
      </c>
      <c r="S154" s="265">
        <f>('Fluid (original units) sorted'!S154)/('Fluid (original units) sorted'!S$420*1000)</f>
        <v>6.4913448735019969E-4</v>
      </c>
      <c r="T154" s="265">
        <f>('Fluid (original units) sorted'!T154)/('Fluid (original units) sorted'!T$420*1000)</f>
        <v>6.5246411773584511E-4</v>
      </c>
      <c r="U154" s="265">
        <f>('Fluid (original units) sorted'!U154)/('Fluid (original units) sorted'!U$420*1000)</f>
        <v>5.3710775148791636E-5</v>
      </c>
      <c r="V154" s="265">
        <f>('Fluid (original units) sorted'!V154)/('Fluid (original units) sorted'!V$420*1000)</f>
        <v>1.2225548902195609E-3</v>
      </c>
      <c r="W154" s="265">
        <f>('Fluid (original units) sorted'!W154)/('Fluid (original units) sorted'!W$420*1000)</f>
        <v>4.5258177329767537E-4</v>
      </c>
      <c r="X154" s="265">
        <f>('Fluid (original units) sorted'!X154)/('Fluid (original units) sorted'!X$420*1000)</f>
        <v>0</v>
      </c>
      <c r="Y154" s="101">
        <f t="shared" si="2"/>
        <v>12.147732292605426</v>
      </c>
      <c r="Z154" s="251"/>
      <c r="AA154" s="251"/>
      <c r="AB154" s="265">
        <f>('Fluid (original units) sorted'!AB154)/('Fluid (original units) sorted'!AB$420*1000)</f>
        <v>3.0573431687863249E-3</v>
      </c>
      <c r="AC154" s="303"/>
      <c r="AD154" s="265">
        <f>('Fluid (original units) sorted'!AD154)/('Fluid (original units) sorted'!AD$420*1000)</f>
        <v>1.4573829981699431E-5</v>
      </c>
      <c r="AE154" s="265">
        <f>('Fluid (original units) sorted'!AE154)/('Fluid (original units) sorted'!AE$420*1000)</f>
        <v>0</v>
      </c>
      <c r="AF154" s="265">
        <f>('Fluid (original units) sorted'!AF154)/('Fluid (original units) sorted'!AF$420*1000)</f>
        <v>5.2636003141948311E-6</v>
      </c>
      <c r="AG154" s="265">
        <f>('Fluid (original units) sorted'!AG154)/('Fluid (original units) sorted'!AG$420*1000)</f>
        <v>2.0967741935483873E-5</v>
      </c>
      <c r="AH154" s="307"/>
      <c r="AI154" s="287"/>
      <c r="AJ154" s="24"/>
    </row>
    <row r="155" spans="1:36">
      <c r="A155" s="27" t="s">
        <v>323</v>
      </c>
      <c r="B155" s="12" t="s">
        <v>82</v>
      </c>
      <c r="C155" s="12" t="s">
        <v>77</v>
      </c>
      <c r="D155" s="12" t="s">
        <v>210</v>
      </c>
      <c r="E155" s="27">
        <v>145</v>
      </c>
      <c r="F155" s="28"/>
      <c r="G155" s="11">
        <v>41.291854000000001</v>
      </c>
      <c r="H155" s="11">
        <v>-120.10831</v>
      </c>
      <c r="I155" s="27" t="s">
        <v>323</v>
      </c>
      <c r="J155" s="15">
        <v>6.1717758413381799E-2</v>
      </c>
      <c r="K155" s="16">
        <v>55.94</v>
      </c>
      <c r="L155" s="16">
        <v>13.3</v>
      </c>
      <c r="M155" s="17">
        <v>30182</v>
      </c>
      <c r="N155" s="265">
        <f>IF('Fluid (original units) sorted'!N155&lt;&gt;0,(10^-('Fluid (original units) sorted'!N155)),"")</f>
        <v>5.0118723362727164E-8</v>
      </c>
      <c r="O155" s="265">
        <f>IF('Fluid (original units) sorted'!O155&lt;&gt;0,(10^-('Fluid (original units) sorted'!O155)),"")</f>
        <v>3.1622776601683779E-9</v>
      </c>
      <c r="P155" s="303"/>
      <c r="Q155" s="318"/>
      <c r="R155" s="265" t="s">
        <v>491</v>
      </c>
      <c r="S155" s="303"/>
      <c r="T155" s="265">
        <f>('Fluid (original units) sorted'!T155)/('Fluid (original units) sorted'!T$420*1000)</f>
        <v>5.2197129418867611E-4</v>
      </c>
      <c r="U155" s="265">
        <f>('Fluid (original units) sorted'!U155)/('Fluid (original units) sorted'!U$420*1000)</f>
        <v>5.882608706772416E-5</v>
      </c>
      <c r="V155" s="265">
        <f>('Fluid (original units) sorted'!V155)/('Fluid (original units) sorted'!V$420*1000)</f>
        <v>7.734530938123753E-4</v>
      </c>
      <c r="W155" s="265">
        <f>('Fluid (original units) sorted'!W155)/('Fluid (original units) sorted'!W$420*1000)</f>
        <v>5.3486936844270722E-4</v>
      </c>
      <c r="X155" s="265">
        <f>('Fluid (original units) sorted'!X155)/('Fluid (original units) sorted'!X$420*1000)</f>
        <v>0</v>
      </c>
      <c r="Y155" s="101">
        <f t="shared" si="2"/>
        <v>8.8731261963378785</v>
      </c>
      <c r="Z155" s="251"/>
      <c r="AA155" s="251"/>
      <c r="AB155" s="265">
        <f>('Fluid (original units) sorted'!AB155)/('Fluid (original units) sorted'!AB$420*1000)</f>
        <v>2.7975689126149375E-3</v>
      </c>
      <c r="AC155" s="303"/>
      <c r="AD155" s="303"/>
      <c r="AE155" s="265">
        <f>('Fluid (original units) sorted'!AE155)/('Fluid (original units) sorted'!AE$420*1000)</f>
        <v>2.8206357713028517E-5</v>
      </c>
      <c r="AF155" s="303"/>
      <c r="AG155" s="303"/>
      <c r="AH155" s="307"/>
      <c r="AI155" s="287"/>
      <c r="AJ155" s="24"/>
    </row>
    <row r="156" spans="1:36">
      <c r="A156" s="11" t="s">
        <v>305</v>
      </c>
      <c r="B156" s="12" t="s">
        <v>82</v>
      </c>
      <c r="C156" s="12" t="s">
        <v>80</v>
      </c>
      <c r="D156" s="12" t="s">
        <v>304</v>
      </c>
      <c r="E156" s="11">
        <v>120</v>
      </c>
      <c r="I156" s="11" t="s">
        <v>305</v>
      </c>
      <c r="J156" s="15">
        <v>0.61099060281092255</v>
      </c>
      <c r="K156" s="16">
        <v>56.84</v>
      </c>
      <c r="L156" s="16">
        <v>13.8</v>
      </c>
      <c r="M156" s="17">
        <v>22125</v>
      </c>
      <c r="N156" s="265">
        <f>IF('Fluid (original units) sorted'!N156&lt;&gt;0,(10^-('Fluid (original units) sorted'!N156)),"")</f>
        <v>1.5848931924611133E-8</v>
      </c>
      <c r="O156" s="265" t="str">
        <f>IF('Fluid (original units) sorted'!O156&lt;&gt;0,(10^-('Fluid (original units) sorted'!O156)),"")</f>
        <v/>
      </c>
      <c r="P156" s="303"/>
      <c r="Q156" s="318"/>
      <c r="R156" s="265" t="s">
        <v>491</v>
      </c>
      <c r="S156" s="265">
        <f>('Fluid (original units) sorted'!S156)/('Fluid (original units) sorted'!S$420*1000)</f>
        <v>9.8202396804260988E-4</v>
      </c>
      <c r="T156" s="265">
        <f>('Fluid (original units) sorted'!T156)/('Fluid (original units) sorted'!T$420*1000)</f>
        <v>1.9138947453584789E-3</v>
      </c>
      <c r="U156" s="265">
        <f>('Fluid (original units) sorted'!U156)/('Fluid (original units) sorted'!U$420*1000)</f>
        <v>4.0922495351460295E-5</v>
      </c>
      <c r="V156" s="265">
        <f>('Fluid (original units) sorted'!V156)/('Fluid (original units) sorted'!V$420*1000)</f>
        <v>7.9840319361277449E-5</v>
      </c>
      <c r="W156" s="265">
        <f>('Fluid (original units) sorted'!W156)/('Fluid (original units) sorted'!W$420*1000)</f>
        <v>0</v>
      </c>
      <c r="X156" s="265">
        <f>('Fluid (original units) sorted'!X156)/('Fluid (original units) sorted'!X$420*1000)</f>
        <v>1.6649708630098973E-5</v>
      </c>
      <c r="Y156" s="101">
        <f t="shared" si="2"/>
        <v>46.768769326530879</v>
      </c>
      <c r="Z156" s="251"/>
      <c r="AA156" s="251"/>
      <c r="AB156" s="303"/>
      <c r="AC156" s="303"/>
      <c r="AD156" s="265">
        <f>('Fluid (original units) sorted'!AD156)/('Fluid (original units) sorted'!AD$420*1000)</f>
        <v>6.0377295638469077E-5</v>
      </c>
      <c r="AE156" s="265">
        <f>('Fluid (original units) sorted'!AE156)/('Fluid (original units) sorted'!AE$420*1000)</f>
        <v>3.3847629255634221E-4</v>
      </c>
      <c r="AF156" s="265">
        <f>('Fluid (original units) sorted'!AF156)/('Fluid (original units) sorted'!AF$420*1000)</f>
        <v>3.684520219936381E-5</v>
      </c>
      <c r="AG156" s="265">
        <f>('Fluid (original units) sorted'!AG156)/('Fluid (original units) sorted'!AG$420*1000)</f>
        <v>1.4516129032258065E-5</v>
      </c>
      <c r="AH156" s="307"/>
      <c r="AI156" s="287"/>
      <c r="AJ156" s="24"/>
    </row>
    <row r="157" spans="1:36">
      <c r="A157" s="27" t="s">
        <v>322</v>
      </c>
      <c r="B157" s="12" t="s">
        <v>82</v>
      </c>
      <c r="C157" s="12" t="s">
        <v>85</v>
      </c>
      <c r="D157" s="12" t="s">
        <v>218</v>
      </c>
      <c r="E157" s="27">
        <v>105</v>
      </c>
      <c r="F157" s="28"/>
      <c r="G157" s="11">
        <v>41.292611999999998</v>
      </c>
      <c r="H157" s="11">
        <v>-120.112469</v>
      </c>
      <c r="I157" s="27" t="s">
        <v>322</v>
      </c>
      <c r="J157" s="15">
        <v>2.3422506376813619E-3</v>
      </c>
      <c r="K157" s="46">
        <v>57.92</v>
      </c>
      <c r="L157" s="16">
        <v>14.4</v>
      </c>
      <c r="M157" s="17">
        <v>22837</v>
      </c>
      <c r="N157" s="265">
        <f>IF('Fluid (original units) sorted'!N157&lt;&gt;0,(10^-('Fluid (original units) sorted'!N157)),"")</f>
        <v>5.0118723362727164E-8</v>
      </c>
      <c r="O157" s="265">
        <f>IF('Fluid (original units) sorted'!O157&lt;&gt;0,(10^-('Fluid (original units) sorted'!O157)),"")</f>
        <v>7.9432823472428087E-9</v>
      </c>
      <c r="P157" s="303"/>
      <c r="Q157" s="318"/>
      <c r="R157" s="265" t="s">
        <v>491</v>
      </c>
      <c r="S157" s="265">
        <f>('Fluid (original units) sorted'!S157)/('Fluid (original units) sorted'!S$420*1000)</f>
        <v>7.4900133155792273E-4</v>
      </c>
      <c r="T157" s="265">
        <f>('Fluid (original units) sorted'!T157)/('Fluid (original units) sorted'!T$420*1000)</f>
        <v>9.1344976483018312E-4</v>
      </c>
      <c r="U157" s="265">
        <f>('Fluid (original units) sorted'!U157)/('Fluid (original units) sorted'!U$420*1000)</f>
        <v>6.1383743027190439E-5</v>
      </c>
      <c r="V157" s="265">
        <f>('Fluid (original units) sorted'!V157)/('Fluid (original units) sorted'!V$420*1000)</f>
        <v>6.9860279441117767E-4</v>
      </c>
      <c r="W157" s="265">
        <f>('Fluid (original units) sorted'!W157)/('Fluid (original units) sorted'!W$420*1000)</f>
        <v>4.1143797572515943E-4</v>
      </c>
      <c r="X157" s="265">
        <f>('Fluid (original units) sorted'!X157)/('Fluid (original units) sorted'!X$420*1000)</f>
        <v>5.5499028766996575E-6</v>
      </c>
      <c r="Y157" s="101">
        <f t="shared" si="2"/>
        <v>14.880972058441646</v>
      </c>
      <c r="Z157" s="251"/>
      <c r="AA157" s="251"/>
      <c r="AB157" s="265">
        <f>('Fluid (original units) sorted'!AB157)/('Fluid (original units) sorted'!AB$420*1000)</f>
        <v>2.8774994529753642E-3</v>
      </c>
      <c r="AC157" s="303"/>
      <c r="AD157" s="265">
        <f>('Fluid (original units) sorted'!AD157)/('Fluid (original units) sorted'!AD$420*1000)</f>
        <v>1.0409878558356737E-4</v>
      </c>
      <c r="AE157" s="265">
        <f>('Fluid (original units) sorted'!AE157)/('Fluid (original units) sorted'!AE$420*1000)</f>
        <v>6.7695258511268444E-5</v>
      </c>
      <c r="AF157" s="265">
        <f>('Fluid (original units) sorted'!AF157)/('Fluid (original units) sorted'!AF$420*1000)</f>
        <v>1.0527200628389662E-5</v>
      </c>
      <c r="AG157" s="265">
        <f>('Fluid (original units) sorted'!AG157)/('Fluid (original units) sorted'!AG$420*1000)</f>
        <v>1.6129032258064517E-5</v>
      </c>
      <c r="AH157" s="307"/>
      <c r="AI157" s="287"/>
      <c r="AJ157" s="24"/>
    </row>
    <row r="158" spans="1:36">
      <c r="A158" s="11" t="s">
        <v>329</v>
      </c>
      <c r="B158" s="12" t="s">
        <v>82</v>
      </c>
      <c r="C158" s="12" t="s">
        <v>77</v>
      </c>
      <c r="D158" s="12" t="s">
        <v>233</v>
      </c>
      <c r="E158" s="11">
        <v>240</v>
      </c>
      <c r="G158" s="11">
        <v>41.283878999999999</v>
      </c>
      <c r="H158" s="11">
        <v>-120.08914799999999</v>
      </c>
      <c r="I158" s="11" t="s">
        <v>329</v>
      </c>
      <c r="J158" s="15">
        <v>-1.8112762745177335E-3</v>
      </c>
      <c r="K158" s="16">
        <v>59</v>
      </c>
      <c r="L158" s="16">
        <v>15</v>
      </c>
      <c r="M158" s="17">
        <v>28306</v>
      </c>
      <c r="N158" s="265">
        <f>IF('Fluid (original units) sorted'!N158&lt;&gt;0,(10^-('Fluid (original units) sorted'!N158)),"")</f>
        <v>9.9999999999999995E-8</v>
      </c>
      <c r="O158" s="265">
        <f>IF('Fluid (original units) sorted'!O158&lt;&gt;0,(10^-('Fluid (original units) sorted'!O158)),"")</f>
        <v>5.0118723362727114E-9</v>
      </c>
      <c r="P158" s="303"/>
      <c r="Q158" s="318"/>
      <c r="R158" s="265" t="s">
        <v>491</v>
      </c>
      <c r="S158" s="303"/>
      <c r="T158" s="265">
        <f>('Fluid (original units) sorted'!T158)/('Fluid (original units) sorted'!T$420*1000)</f>
        <v>6.0896650988678878E-4</v>
      </c>
      <c r="U158" s="265">
        <f>('Fluid (original units) sorted'!U158)/('Fluid (original units) sorted'!U$420*1000)</f>
        <v>5.1153119189325364E-5</v>
      </c>
      <c r="V158" s="265">
        <f>('Fluid (original units) sorted'!V158)/('Fluid (original units) sorted'!V$420*1000)</f>
        <v>8.9820359281437125E-4</v>
      </c>
      <c r="W158" s="265">
        <f>('Fluid (original units) sorted'!W158)/('Fluid (original units) sorted'!W$420*1000)</f>
        <v>5.7601316601522316E-4</v>
      </c>
      <c r="X158" s="265">
        <f>('Fluid (original units) sorted'!X158)/('Fluid (original units) sorted'!X$420*1000)</f>
        <v>1.8499676255665527E-5</v>
      </c>
      <c r="Y158" s="101">
        <f t="shared" si="2"/>
        <v>11.904777646753317</v>
      </c>
      <c r="Z158" s="251"/>
      <c r="AA158" s="251"/>
      <c r="AB158" s="265">
        <f>('Fluid (original units) sorted'!AB158)/('Fluid (original units) sorted'!AB$420*1000)</f>
        <v>2.4978293862633373E-3</v>
      </c>
      <c r="AC158" s="303"/>
      <c r="AD158" s="265">
        <f>('Fluid (original units) sorted'!AD158)/('Fluid (original units) sorted'!AD$420*1000)</f>
        <v>4.0598526377591277E-4</v>
      </c>
      <c r="AE158" s="265">
        <f>('Fluid (original units) sorted'!AE158)/('Fluid (original units) sorted'!AE$420*1000)</f>
        <v>2.5385721941725663E-4</v>
      </c>
      <c r="AF158" s="303"/>
      <c r="AG158" s="303"/>
      <c r="AH158" s="307"/>
      <c r="AI158" s="287"/>
      <c r="AJ158" s="24"/>
    </row>
    <row r="159" spans="1:36">
      <c r="A159" s="11" t="s">
        <v>330</v>
      </c>
      <c r="B159" s="12" t="s">
        <v>82</v>
      </c>
      <c r="C159" s="12" t="s">
        <v>77</v>
      </c>
      <c r="D159" s="12" t="s">
        <v>203</v>
      </c>
      <c r="E159" s="11">
        <v>152</v>
      </c>
      <c r="G159" s="11">
        <v>41.291431000000003</v>
      </c>
      <c r="H159" s="11">
        <v>-120.07158099999999</v>
      </c>
      <c r="I159" s="11" t="s">
        <v>330</v>
      </c>
      <c r="J159" s="15">
        <v>5.5971502026436826E-3</v>
      </c>
      <c r="K159" s="16">
        <v>59.900000000000006</v>
      </c>
      <c r="L159" s="16">
        <v>15.5</v>
      </c>
      <c r="M159" s="17">
        <v>21439</v>
      </c>
      <c r="N159" s="265" t="str">
        <f>IF('Fluid (original units) sorted'!N159&lt;&gt;0,(10^-('Fluid (original units) sorted'!N159)),"")</f>
        <v/>
      </c>
      <c r="O159" s="265">
        <f>IF('Fluid (original units) sorted'!O159&lt;&gt;0,(10^-('Fluid (original units) sorted'!O159)),"")</f>
        <v>1E-8</v>
      </c>
      <c r="P159" s="303"/>
      <c r="Q159" s="318"/>
      <c r="R159" s="265" t="s">
        <v>491</v>
      </c>
      <c r="S159" s="265">
        <f>('Fluid (original units) sorted'!S159)/('Fluid (original units) sorted'!S$420*1000)</f>
        <v>5.6591211717709725E-4</v>
      </c>
      <c r="T159" s="265">
        <f>('Fluid (original units) sorted'!T159)/('Fluid (original units) sorted'!T$420*1000)</f>
        <v>1.0874401962264085E-3</v>
      </c>
      <c r="U159" s="265">
        <f>('Fluid (original units) sorted'!U159)/('Fluid (original units) sorted'!U$420*1000)</f>
        <v>7.1614366865055501E-5</v>
      </c>
      <c r="V159" s="265">
        <f>('Fluid (original units) sorted'!V159)/('Fluid (original units) sorted'!V$420*1000)</f>
        <v>4.9900199600798399E-4</v>
      </c>
      <c r="W159" s="265">
        <f>('Fluid (original units) sorted'!W159)/('Fluid (original units) sorted'!W$420*1000)</f>
        <v>9.8745114174038256E-5</v>
      </c>
      <c r="X159" s="265">
        <f>('Fluid (original units) sorted'!X159)/('Fluid (original units) sorted'!X$420*1000)</f>
        <v>3.6999352511331053E-6</v>
      </c>
      <c r="Y159" s="101">
        <f t="shared" si="2"/>
        <v>15.184665365756784</v>
      </c>
      <c r="Z159" s="251"/>
      <c r="AA159" s="251"/>
      <c r="AB159" s="265">
        <f>('Fluid (original units) sorted'!AB159)/('Fluid (original units) sorted'!AB$420*1000)</f>
        <v>2.0582114142809896E-3</v>
      </c>
      <c r="AC159" s="303"/>
      <c r="AD159" s="265">
        <f>('Fluid (original units) sorted'!AD159)/('Fluid (original units) sorted'!AD$420*1000)</f>
        <v>7.7033101331839857E-5</v>
      </c>
      <c r="AE159" s="265">
        <f>('Fluid (original units) sorted'!AE159)/('Fluid (original units) sorted'!AE$420*1000)</f>
        <v>9.5901616224296947E-5</v>
      </c>
      <c r="AF159" s="265">
        <f>('Fluid (original units) sorted'!AF159)/('Fluid (original units) sorted'!AF$420*1000)</f>
        <v>1.0527200628389662E-5</v>
      </c>
      <c r="AG159" s="265">
        <f>('Fluid (original units) sorted'!AG159)/('Fluid (original units) sorted'!AG$420*1000)</f>
        <v>9.6774193548387087E-6</v>
      </c>
      <c r="AH159" s="307"/>
      <c r="AI159" s="287"/>
      <c r="AJ159" s="24"/>
    </row>
    <row r="160" spans="1:36">
      <c r="A160" s="11" t="s">
        <v>327</v>
      </c>
      <c r="B160" s="12" t="s">
        <v>82</v>
      </c>
      <c r="C160" s="12" t="s">
        <v>77</v>
      </c>
      <c r="E160" s="11">
        <v>350</v>
      </c>
      <c r="G160" s="11">
        <v>41.298425999999999</v>
      </c>
      <c r="H160" s="14">
        <v>-120.08105999999999</v>
      </c>
      <c r="I160" s="11" t="s">
        <v>327</v>
      </c>
      <c r="J160" s="15" t="e">
        <v>#DIV/0!</v>
      </c>
      <c r="K160" s="16">
        <v>62.06</v>
      </c>
      <c r="L160" s="16">
        <v>16.7</v>
      </c>
      <c r="M160" s="17">
        <v>30551</v>
      </c>
      <c r="N160" s="265">
        <f>IF('Fluid (original units) sorted'!N160&lt;&gt;0,(10^-('Fluid (original units) sorted'!N160)),"")</f>
        <v>1.2589254117941638E-8</v>
      </c>
      <c r="O160" s="265" t="str">
        <f>IF('Fluid (original units) sorted'!O160&lt;&gt;0,(10^-('Fluid (original units) sorted'!O160)),"")</f>
        <v/>
      </c>
      <c r="P160" s="303"/>
      <c r="Q160" s="318"/>
      <c r="R160" s="265" t="s">
        <v>491</v>
      </c>
      <c r="S160" s="303"/>
      <c r="T160" s="303"/>
      <c r="U160" s="303"/>
      <c r="V160" s="303"/>
      <c r="W160" s="303"/>
      <c r="X160" s="303"/>
      <c r="Y160" s="101" t="e">
        <f t="shared" si="2"/>
        <v>#DIV/0!</v>
      </c>
      <c r="Z160" s="251"/>
      <c r="AA160" s="251"/>
      <c r="AB160" s="265">
        <f>('Fluid (original units) sorted'!AB160)/('Fluid (original units) sorted'!AB$420*1000)</f>
        <v>0</v>
      </c>
      <c r="AC160" s="303"/>
      <c r="AD160" s="303"/>
      <c r="AE160" s="303"/>
      <c r="AF160" s="303"/>
      <c r="AG160" s="303"/>
      <c r="AH160" s="307"/>
      <c r="AI160" s="287"/>
      <c r="AJ160" s="24"/>
    </row>
    <row r="161" spans="1:36">
      <c r="A161" s="11" t="s">
        <v>308</v>
      </c>
      <c r="B161" s="12" t="s">
        <v>82</v>
      </c>
      <c r="D161" s="12" t="s">
        <v>181</v>
      </c>
      <c r="E161" s="11">
        <v>97</v>
      </c>
      <c r="I161" s="11" t="s">
        <v>308</v>
      </c>
      <c r="J161" s="15">
        <v>1.4701649099171274E-2</v>
      </c>
      <c r="K161" s="16">
        <v>62.6</v>
      </c>
      <c r="L161" s="16">
        <v>17</v>
      </c>
      <c r="M161" s="17">
        <v>21342</v>
      </c>
      <c r="N161" s="265">
        <f>IF('Fluid (original units) sorted'!N161&lt;&gt;0,(10^-('Fluid (original units) sorted'!N161)),"")</f>
        <v>3.9810717055349665E-9</v>
      </c>
      <c r="O161" s="265" t="str">
        <f>IF('Fluid (original units) sorted'!O161&lt;&gt;0,(10^-('Fluid (original units) sorted'!O161)),"")</f>
        <v/>
      </c>
      <c r="P161" s="303"/>
      <c r="Q161" s="318"/>
      <c r="R161" s="265" t="s">
        <v>491</v>
      </c>
      <c r="S161" s="265">
        <f>('Fluid (original units) sorted'!S161)/('Fluid (original units) sorted'!S$420*1000)</f>
        <v>1.115179760319574E-3</v>
      </c>
      <c r="T161" s="265">
        <f>('Fluid (original units) sorted'!T161)/('Fluid (original units) sorted'!T$420*1000)</f>
        <v>2.9578373337358311E-3</v>
      </c>
      <c r="U161" s="265">
        <f>('Fluid (original units) sorted'!U161)/('Fluid (original units) sorted'!U$420*1000)</f>
        <v>7.6729678783988046E-5</v>
      </c>
      <c r="V161" s="265">
        <f>('Fluid (original units) sorted'!V161)/('Fluid (original units) sorted'!V$420*1000)</f>
        <v>1.24750499001996E-4</v>
      </c>
      <c r="W161" s="265">
        <f>('Fluid (original units) sorted'!W161)/('Fluid (original units) sorted'!W$420*1000)</f>
        <v>1.2343139271754782E-5</v>
      </c>
      <c r="X161" s="265">
        <f>('Fluid (original units) sorted'!X161)/('Fluid (original units) sorted'!X$420*1000)</f>
        <v>2.7749514383498288E-5</v>
      </c>
      <c r="Y161" s="101">
        <f t="shared" si="2"/>
        <v>38.548803808534551</v>
      </c>
      <c r="Z161" s="251"/>
      <c r="AA161" s="251"/>
      <c r="AB161" s="265">
        <f>('Fluid (original units) sorted'!AB161)/('Fluid (original units) sorted'!AB$420*1000)</f>
        <v>1.9183329686502429E-3</v>
      </c>
      <c r="AC161" s="303"/>
      <c r="AD161" s="265">
        <f>('Fluid (original units) sorted'!AD161)/('Fluid (original units) sorted'!AD$420*1000)</f>
        <v>3.8516550665919927E-4</v>
      </c>
      <c r="AE161" s="265">
        <f>('Fluid (original units) sorted'!AE161)/('Fluid (original units) sorted'!AE$420*1000)</f>
        <v>4.2309536569542773E-4</v>
      </c>
      <c r="AF161" s="265">
        <f>('Fluid (original units) sorted'!AF161)/('Fluid (original units) sorted'!AF$420*1000)</f>
        <v>7.369040439872762E-5</v>
      </c>
      <c r="AG161" s="265">
        <f>('Fluid (original units) sorted'!AG161)/('Fluid (original units) sorted'!AG$420*1000)</f>
        <v>2.7419354838709678E-5</v>
      </c>
      <c r="AH161" s="307"/>
      <c r="AI161" s="287"/>
      <c r="AJ161" s="24"/>
    </row>
    <row r="162" spans="1:36">
      <c r="A162" s="11" t="s">
        <v>325</v>
      </c>
      <c r="B162" s="12" t="s">
        <v>82</v>
      </c>
      <c r="C162" s="12" t="s">
        <v>85</v>
      </c>
      <c r="D162" s="12" t="s">
        <v>181</v>
      </c>
      <c r="E162" s="11">
        <v>165</v>
      </c>
      <c r="G162" s="11">
        <v>41.304656000000001</v>
      </c>
      <c r="H162" s="11">
        <v>-120.082324</v>
      </c>
      <c r="I162" s="11" t="s">
        <v>325</v>
      </c>
      <c r="J162" s="15">
        <v>4.9924712290315759E-3</v>
      </c>
      <c r="K162" s="16">
        <v>64.039999999999992</v>
      </c>
      <c r="L162" s="16">
        <v>17.8</v>
      </c>
      <c r="M162" s="17">
        <v>21437</v>
      </c>
      <c r="N162" s="265" t="str">
        <f>IF('Fluid (original units) sorted'!N162&lt;&gt;0,(10^-('Fluid (original units) sorted'!N162)),"")</f>
        <v/>
      </c>
      <c r="O162" s="265">
        <f>IF('Fluid (original units) sorted'!O162&lt;&gt;0,(10^-('Fluid (original units) sorted'!O162)),"")</f>
        <v>1.9952623149688773E-8</v>
      </c>
      <c r="P162" s="303"/>
      <c r="Q162" s="318"/>
      <c r="R162" s="265" t="s">
        <v>491</v>
      </c>
      <c r="S162" s="265">
        <f>('Fluid (original units) sorted'!S162)/('Fluid (original units) sorted'!S$420*1000)</f>
        <v>8.3222370173102527E-4</v>
      </c>
      <c r="T162" s="265">
        <f>('Fluid (original units) sorted'!T162)/('Fluid (original units) sorted'!T$420*1000)</f>
        <v>2.7838469023396058E-3</v>
      </c>
      <c r="U162" s="265">
        <f>('Fluid (original units) sorted'!U162)/('Fluid (original units) sorted'!U$420*1000)</f>
        <v>1.8926654100050386E-4</v>
      </c>
      <c r="V162" s="265">
        <f>('Fluid (original units) sorted'!V162)/('Fluid (original units) sorted'!V$420*1000)</f>
        <v>6.9860279441117767E-4</v>
      </c>
      <c r="W162" s="265">
        <f>('Fluid (original units) sorted'!W162)/('Fluid (original units) sorted'!W$420*1000)</f>
        <v>3.0034972227936636E-4</v>
      </c>
      <c r="X162" s="265">
        <f>('Fluid (original units) sorted'!X162)/('Fluid (original units) sorted'!X$420*1000)</f>
        <v>8.1398575524928315E-5</v>
      </c>
      <c r="Y162" s="101">
        <f t="shared" si="2"/>
        <v>14.708605586722244</v>
      </c>
      <c r="Z162" s="251"/>
      <c r="AA162" s="251"/>
      <c r="AB162" s="265">
        <f>('Fluid (original units) sorted'!AB162)/('Fluid (original units) sorted'!AB$420*1000)</f>
        <v>8.3927067378448137E-4</v>
      </c>
      <c r="AC162" s="303"/>
      <c r="AD162" s="265">
        <f>('Fluid (original units) sorted'!AD162)/('Fluid (original units) sorted'!AD$420*1000)</f>
        <v>1.4053336053781596E-3</v>
      </c>
      <c r="AE162" s="265">
        <f>('Fluid (original units) sorted'!AE162)/('Fluid (original units) sorted'!AE$420*1000)</f>
        <v>1.1846670239471977E-3</v>
      </c>
      <c r="AF162" s="265">
        <f>('Fluid (original units) sorted'!AF162)/('Fluid (original units) sorted'!AF$420*1000)</f>
        <v>7.8954004712922452E-5</v>
      </c>
      <c r="AG162" s="265">
        <f>('Fluid (original units) sorted'!AG162)/('Fluid (original units) sorted'!AG$420*1000)</f>
        <v>8.0645161290322584E-6</v>
      </c>
      <c r="AH162" s="307"/>
      <c r="AI162" s="287"/>
      <c r="AJ162" s="24"/>
    </row>
    <row r="163" spans="1:36">
      <c r="A163" s="11" t="s">
        <v>312</v>
      </c>
      <c r="B163" s="12" t="s">
        <v>82</v>
      </c>
      <c r="C163" s="12" t="s">
        <v>80</v>
      </c>
      <c r="D163" s="12" t="s">
        <v>311</v>
      </c>
      <c r="E163" s="26">
        <v>0</v>
      </c>
      <c r="F163" s="40"/>
      <c r="G163" s="11">
        <v>41.253833999999998</v>
      </c>
      <c r="H163" s="11">
        <v>-120.07088899999999</v>
      </c>
      <c r="I163" s="11" t="s">
        <v>312</v>
      </c>
      <c r="J163" s="15">
        <v>5.9832443398076E-3</v>
      </c>
      <c r="K163" s="16">
        <v>66.02</v>
      </c>
      <c r="L163" s="16">
        <v>18.899999999999999</v>
      </c>
      <c r="M163" s="17">
        <v>24693</v>
      </c>
      <c r="N163" s="265" t="str">
        <f>IF('Fluid (original units) sorted'!N163&lt;&gt;0,(10^-('Fluid (original units) sorted'!N163)),"")</f>
        <v/>
      </c>
      <c r="O163" s="265">
        <f>IF('Fluid (original units) sorted'!O163&lt;&gt;0,(10^-('Fluid (original units) sorted'!O163)),"")</f>
        <v>7.9432823472428087E-9</v>
      </c>
      <c r="P163" s="303"/>
      <c r="Q163" s="318"/>
      <c r="R163" s="265" t="s">
        <v>491</v>
      </c>
      <c r="S163" s="303"/>
      <c r="T163" s="265">
        <f>('Fluid (original units) sorted'!T163)/('Fluid (original units) sorted'!T$420*1000)</f>
        <v>3.5233062357735634E-3</v>
      </c>
      <c r="U163" s="265">
        <f>('Fluid (original units) sorted'!U163)/('Fluid (original units) sorted'!U$420*1000)</f>
        <v>1.6368998140584118E-4</v>
      </c>
      <c r="V163" s="265">
        <f>('Fluid (original units) sorted'!V163)/('Fluid (original units) sorted'!V$420*1000)</f>
        <v>2.9940119760479042E-4</v>
      </c>
      <c r="W163" s="265">
        <f>('Fluid (original units) sorted'!W163)/('Fluid (original units) sorted'!W$420*1000)</f>
        <v>1.3166015223205102E-4</v>
      </c>
      <c r="X163" s="265">
        <f>('Fluid (original units) sorted'!X163)/('Fluid (original units) sorted'!X$420*1000)</f>
        <v>6.4748866894829342E-5</v>
      </c>
      <c r="Y163" s="101">
        <f t="shared" si="2"/>
        <v>21.524263155960234</v>
      </c>
      <c r="Z163" s="251"/>
      <c r="AA163" s="251"/>
      <c r="AB163" s="265">
        <f>('Fluid (original units) sorted'!AB163)/('Fluid (original units) sorted'!AB$420*1000)</f>
        <v>2.6177251968039772E-3</v>
      </c>
      <c r="AC163" s="303"/>
      <c r="AD163" s="265">
        <f>('Fluid (original units) sorted'!AD163)/('Fluid (original units) sorted'!AD$420*1000)</f>
        <v>6.3500259205976099E-4</v>
      </c>
      <c r="AE163" s="265">
        <f>('Fluid (original units) sorted'!AE163)/('Fluid (original units) sorted'!AE$420*1000)</f>
        <v>4.7950808112148476E-4</v>
      </c>
      <c r="AF163" s="265">
        <f>('Fluid (original units) sorted'!AF163)/('Fluid (original units) sorted'!AF$420*1000)</f>
        <v>8.4217605027117298E-5</v>
      </c>
      <c r="AG163" s="265">
        <f>('Fluid (original units) sorted'!AG163)/('Fluid (original units) sorted'!AG$420*1000)</f>
        <v>4.3548387096774194E-5</v>
      </c>
      <c r="AH163" s="307"/>
      <c r="AI163" s="287"/>
      <c r="AJ163" s="24"/>
    </row>
    <row r="164" spans="1:36">
      <c r="A164" s="11" t="s">
        <v>326</v>
      </c>
      <c r="B164" s="12" t="s">
        <v>82</v>
      </c>
      <c r="C164" s="12" t="s">
        <v>77</v>
      </c>
      <c r="D164" s="12" t="s">
        <v>210</v>
      </c>
      <c r="E164" s="11">
        <v>280</v>
      </c>
      <c r="G164" s="11">
        <v>41.298836000000001</v>
      </c>
      <c r="H164" s="11">
        <v>-120.093368</v>
      </c>
      <c r="I164" s="11" t="s">
        <v>326</v>
      </c>
      <c r="J164" s="15">
        <v>0.18004437091464603</v>
      </c>
      <c r="K164" s="16">
        <v>66.92</v>
      </c>
      <c r="L164" s="16">
        <v>19.399999999999999</v>
      </c>
      <c r="M164" s="17">
        <v>30188</v>
      </c>
      <c r="N164" s="265">
        <f>IF('Fluid (original units) sorted'!N164&lt;&gt;0,(10^-('Fluid (original units) sorted'!N164)),"")</f>
        <v>1.5848931924611133E-8</v>
      </c>
      <c r="O164" s="265">
        <f>IF('Fluid (original units) sorted'!O164&lt;&gt;0,(10^-('Fluid (original units) sorted'!O164)),"")</f>
        <v>1.9952623149688773E-8</v>
      </c>
      <c r="P164" s="303"/>
      <c r="Q164" s="318"/>
      <c r="R164" s="265" t="s">
        <v>491</v>
      </c>
      <c r="S164" s="303"/>
      <c r="T164" s="265">
        <f>('Fluid (original units) sorted'!T164)/('Fluid (original units) sorted'!T$420*1000)</f>
        <v>1.8703971375094227E-3</v>
      </c>
      <c r="U164" s="265">
        <f>('Fluid (original units) sorted'!U164)/('Fluid (original units) sorted'!U$420*1000)</f>
        <v>1.0230623837865073E-4</v>
      </c>
      <c r="V164" s="265">
        <f>('Fluid (original units) sorted'!V164)/('Fluid (original units) sorted'!V$420*1000)</f>
        <v>3.7425149700598805E-4</v>
      </c>
      <c r="W164" s="265">
        <f>('Fluid (original units) sorted'!W164)/('Fluid (original units) sorted'!W$420*1000)</f>
        <v>1.6457519029006376E-4</v>
      </c>
      <c r="X164" s="265">
        <f>('Fluid (original units) sorted'!X164)/('Fluid (original units) sorted'!X$420*1000)</f>
        <v>3.6999352511331055E-5</v>
      </c>
      <c r="Y164" s="101">
        <f t="shared" si="2"/>
        <v>18.282337100371166</v>
      </c>
      <c r="Z164" s="251"/>
      <c r="AA164" s="251"/>
      <c r="AB164" s="265">
        <f>('Fluid (original units) sorted'!AB164)/('Fluid (original units) sorted'!AB$420*1000)</f>
        <v>1.6385760773887491E-3</v>
      </c>
      <c r="AC164" s="303"/>
      <c r="AD164" s="303"/>
      <c r="AE164" s="265">
        <f>('Fluid (original units) sorted'!AE164)/('Fluid (original units) sorted'!AE$420*1000)</f>
        <v>4.2309536569542773E-4</v>
      </c>
      <c r="AF164" s="265">
        <f>('Fluid (original units) sorted'!AF164)/('Fluid (original units) sorted'!AF$420*1000)</f>
        <v>5.7899603456143138E-5</v>
      </c>
      <c r="AG164" s="265">
        <f>('Fluid (original units) sorted'!AG164)/('Fluid (original units) sorted'!AG$420*1000)</f>
        <v>0</v>
      </c>
      <c r="AH164" s="307"/>
      <c r="AI164" s="287"/>
      <c r="AJ164" s="24"/>
    </row>
    <row r="165" spans="1:36">
      <c r="A165" s="11" t="s">
        <v>310</v>
      </c>
      <c r="B165" s="12" t="s">
        <v>82</v>
      </c>
      <c r="C165" s="12" t="s">
        <v>309</v>
      </c>
      <c r="D165" s="12" t="s">
        <v>203</v>
      </c>
      <c r="E165" s="11">
        <v>175</v>
      </c>
      <c r="G165" s="11">
        <v>41.280245000000001</v>
      </c>
      <c r="H165" s="11">
        <v>-120.07851700000001</v>
      </c>
      <c r="I165" s="11" t="s">
        <v>310</v>
      </c>
      <c r="J165" s="15">
        <v>5.4314734192635454E-4</v>
      </c>
      <c r="K165" s="16">
        <v>68</v>
      </c>
      <c r="L165" s="16">
        <v>20</v>
      </c>
      <c r="M165" s="17">
        <v>21439</v>
      </c>
      <c r="N165" s="265">
        <f>IF('Fluid (original units) sorted'!N165&lt;&gt;0,(10^-('Fluid (original units) sorted'!N165)),"")</f>
        <v>1.5848931924611133E-8</v>
      </c>
      <c r="O165" s="265" t="str">
        <f>IF('Fluid (original units) sorted'!O165&lt;&gt;0,(10^-('Fluid (original units) sorted'!O165)),"")</f>
        <v/>
      </c>
      <c r="P165" s="303"/>
      <c r="Q165" s="318"/>
      <c r="R165" s="265" t="s">
        <v>491</v>
      </c>
      <c r="S165" s="265">
        <f>('Fluid (original units) sorted'!S165)/('Fluid (original units) sorted'!S$420*1000)</f>
        <v>8.3222370173102527E-4</v>
      </c>
      <c r="T165" s="265">
        <f>('Fluid (original units) sorted'!T165)/('Fluid (original units) sorted'!T$420*1000)</f>
        <v>2.1748803924528169E-3</v>
      </c>
      <c r="U165" s="265">
        <f>('Fluid (original units) sorted'!U165)/('Fluid (original units) sorted'!U$420*1000)</f>
        <v>1.6368998140584118E-4</v>
      </c>
      <c r="V165" s="265">
        <f>('Fluid (original units) sorted'!V165)/('Fluid (original units) sorted'!V$420*1000)</f>
        <v>3.7425149700598805E-4</v>
      </c>
      <c r="W165" s="265">
        <f>('Fluid (original units) sorted'!W165)/('Fluid (original units) sorted'!W$420*1000)</f>
        <v>1.6457519029006376E-4</v>
      </c>
      <c r="X165" s="265">
        <f>('Fluid (original units) sorted'!X165)/('Fluid (original units) sorted'!X$420*1000)</f>
        <v>3.7924336324114329E-5</v>
      </c>
      <c r="Y165" s="101">
        <f t="shared" si="2"/>
        <v>13.286582195037182</v>
      </c>
      <c r="Z165" s="251"/>
      <c r="AA165" s="251"/>
      <c r="AB165" s="265">
        <f>('Fluid (original units) sorted'!AB165)/('Fluid (original units) sorted'!AB$420*1000)</f>
        <v>1.6785413475689627E-3</v>
      </c>
      <c r="AC165" s="303"/>
      <c r="AD165" s="265">
        <f>('Fluid (original units) sorted'!AD165)/('Fluid (original units) sorted'!AD$420*1000)</f>
        <v>6.1418283494304754E-4</v>
      </c>
      <c r="AE165" s="265">
        <f>('Fluid (original units) sorted'!AE165)/('Fluid (original units) sorted'!AE$420*1000)</f>
        <v>4.2309536569542773E-4</v>
      </c>
      <c r="AF165" s="265">
        <f>('Fluid (original units) sorted'!AF165)/('Fluid (original units) sorted'!AF$420*1000)</f>
        <v>6.3163203770337956E-5</v>
      </c>
      <c r="AG165" s="265">
        <f>('Fluid (original units) sorted'!AG165)/('Fluid (original units) sorted'!AG$420*1000)</f>
        <v>1.9354838709677417E-5</v>
      </c>
      <c r="AH165" s="307"/>
      <c r="AI165" s="287"/>
      <c r="AJ165" s="24"/>
    </row>
    <row r="166" spans="1:36">
      <c r="A166" s="11" t="s">
        <v>318</v>
      </c>
      <c r="B166" s="12" t="s">
        <v>82</v>
      </c>
      <c r="C166" s="12" t="s">
        <v>77</v>
      </c>
      <c r="E166" s="24">
        <v>240</v>
      </c>
      <c r="F166" s="34"/>
      <c r="G166" s="11">
        <v>41.307009000000001</v>
      </c>
      <c r="H166" s="11">
        <v>-120.111988</v>
      </c>
      <c r="I166" s="11" t="s">
        <v>318</v>
      </c>
      <c r="J166" s="15">
        <v>1.4321946485613036E-2</v>
      </c>
      <c r="K166" s="16">
        <v>68.900000000000006</v>
      </c>
      <c r="L166" s="16">
        <v>20.5</v>
      </c>
      <c r="M166" s="17">
        <v>30188</v>
      </c>
      <c r="N166" s="265">
        <f>IF('Fluid (original units) sorted'!N166&lt;&gt;0,(10^-('Fluid (original units) sorted'!N166)),"")</f>
        <v>1.2589254117941638E-8</v>
      </c>
      <c r="O166" s="265">
        <f>IF('Fluid (original units) sorted'!O166&lt;&gt;0,(10^-('Fluid (original units) sorted'!O166)),"")</f>
        <v>1.5848931924611133E-8</v>
      </c>
      <c r="P166" s="303"/>
      <c r="Q166" s="318"/>
      <c r="R166" s="265" t="s">
        <v>491</v>
      </c>
      <c r="S166" s="303"/>
      <c r="T166" s="265">
        <f>('Fluid (original units) sorted'!T166)/('Fluid (original units) sorted'!T$420*1000)</f>
        <v>5.6546890203773245E-4</v>
      </c>
      <c r="U166" s="265">
        <f>('Fluid (original units) sorted'!U166)/('Fluid (original units) sorted'!U$420*1000)</f>
        <v>1.0742155029758327E-4</v>
      </c>
      <c r="V166" s="265">
        <f>('Fluid (original units) sorted'!V166)/('Fluid (original units) sorted'!V$420*1000)</f>
        <v>4.4910179640718562E-4</v>
      </c>
      <c r="W166" s="265">
        <f>('Fluid (original units) sorted'!W166)/('Fluid (original units) sorted'!W$420*1000)</f>
        <v>1.6457519029006376E-4</v>
      </c>
      <c r="X166" s="303"/>
      <c r="Y166" s="101">
        <f t="shared" si="2"/>
        <v>5.2640173267956847</v>
      </c>
      <c r="Z166" s="251"/>
      <c r="AA166" s="251"/>
      <c r="AB166" s="265">
        <f>('Fluid (original units) sorted'!AB166)/('Fluid (original units) sorted'!AB$420*1000)</f>
        <v>1.8184197931997094E-3</v>
      </c>
      <c r="AC166" s="303"/>
      <c r="AD166" s="303"/>
      <c r="AE166" s="265">
        <f>('Fluid (original units) sorted'!AE166)/('Fluid (original units) sorted'!AE$420*1000)</f>
        <v>2.8206357713028517E-5</v>
      </c>
      <c r="AF166" s="303"/>
      <c r="AG166" s="303"/>
      <c r="AH166" s="307"/>
      <c r="AI166" s="287"/>
      <c r="AJ166" s="24"/>
    </row>
    <row r="167" spans="1:36">
      <c r="A167" s="11" t="s">
        <v>321</v>
      </c>
      <c r="B167" s="12" t="s">
        <v>82</v>
      </c>
      <c r="C167" s="12" t="s">
        <v>77</v>
      </c>
      <c r="D167" s="12" t="s">
        <v>210</v>
      </c>
      <c r="E167" s="11">
        <v>453</v>
      </c>
      <c r="G167" s="11">
        <v>41.299441000000002</v>
      </c>
      <c r="H167" s="11">
        <v>-120.09930900000001</v>
      </c>
      <c r="I167" s="11" t="s">
        <v>321</v>
      </c>
      <c r="J167" s="15" t="e">
        <v>#DIV/0!</v>
      </c>
      <c r="K167" s="16">
        <v>69.98</v>
      </c>
      <c r="L167" s="16">
        <v>21.1</v>
      </c>
      <c r="M167" s="17">
        <v>30196</v>
      </c>
      <c r="N167" s="265">
        <f>IF('Fluid (original units) sorted'!N167&lt;&gt;0,(10^-('Fluid (original units) sorted'!N167)),"")</f>
        <v>3.1622776601683699E-8</v>
      </c>
      <c r="O167" s="265" t="str">
        <f>IF('Fluid (original units) sorted'!O167&lt;&gt;0,(10^-('Fluid (original units) sorted'!O167)),"")</f>
        <v/>
      </c>
      <c r="P167" s="303"/>
      <c r="Q167" s="318"/>
      <c r="R167" s="265" t="s">
        <v>491</v>
      </c>
      <c r="S167" s="303"/>
      <c r="T167" s="303"/>
      <c r="U167" s="303"/>
      <c r="V167" s="303"/>
      <c r="W167" s="303"/>
      <c r="X167" s="303"/>
      <c r="Y167" s="101" t="e">
        <f t="shared" si="2"/>
        <v>#DIV/0!</v>
      </c>
      <c r="Z167" s="251"/>
      <c r="AA167" s="251"/>
      <c r="AB167" s="265">
        <f>('Fluid (original units) sorted'!AB167)/('Fluid (original units) sorted'!AB$420*1000)</f>
        <v>0</v>
      </c>
      <c r="AC167" s="303"/>
      <c r="AD167" s="303"/>
      <c r="AE167" s="303"/>
      <c r="AF167" s="303"/>
      <c r="AG167" s="303"/>
      <c r="AH167" s="307"/>
      <c r="AI167" s="287"/>
      <c r="AJ167" s="24"/>
    </row>
    <row r="168" spans="1:36">
      <c r="A168" s="11" t="s">
        <v>319</v>
      </c>
      <c r="B168" s="12" t="s">
        <v>82</v>
      </c>
      <c r="C168" s="12" t="s">
        <v>77</v>
      </c>
      <c r="D168" s="12" t="s">
        <v>210</v>
      </c>
      <c r="E168" s="24">
        <v>456</v>
      </c>
      <c r="F168" s="34"/>
      <c r="G168" s="11">
        <v>41.299545000000002</v>
      </c>
      <c r="H168" s="11">
        <v>-120.11136999999999</v>
      </c>
      <c r="I168" s="11" t="s">
        <v>319</v>
      </c>
      <c r="J168" s="15">
        <v>4.3265528936043171E-2</v>
      </c>
      <c r="K168" s="16">
        <v>73.94</v>
      </c>
      <c r="L168" s="16">
        <v>23.3</v>
      </c>
      <c r="M168" s="17">
        <v>30188</v>
      </c>
      <c r="N168" s="265">
        <f>IF('Fluid (original units) sorted'!N168&lt;&gt;0,(10^-('Fluid (original units) sorted'!N168)),"")</f>
        <v>3.981071705534957E-8</v>
      </c>
      <c r="O168" s="265">
        <f>IF('Fluid (original units) sorted'!O168&lt;&gt;0,(10^-('Fluid (original units) sorted'!O168)),"")</f>
        <v>1.5848931924611133E-8</v>
      </c>
      <c r="P168" s="303"/>
      <c r="Q168" s="318"/>
      <c r="R168" s="265" t="s">
        <v>491</v>
      </c>
      <c r="S168" s="303"/>
      <c r="T168" s="265">
        <f>('Fluid (original units) sorted'!T168)/('Fluid (original units) sorted'!T$420*1000)</f>
        <v>1.0004449805282958E-3</v>
      </c>
      <c r="U168" s="265">
        <f>('Fluid (original units) sorted'!U168)/('Fluid (original units) sorted'!U$420*1000)</f>
        <v>1.43228733730111E-4</v>
      </c>
      <c r="V168" s="265">
        <f>('Fluid (original units) sorted'!V168)/('Fluid (original units) sorted'!V$420*1000)</f>
        <v>3.992015968063872E-4</v>
      </c>
      <c r="W168" s="265">
        <f>('Fluid (original units) sorted'!W168)/('Fluid (original units) sorted'!W$420*1000)</f>
        <v>1.6457519029006376E-4</v>
      </c>
      <c r="X168" s="303"/>
      <c r="Y168" s="101">
        <f t="shared" si="2"/>
        <v>6.9849460682481199</v>
      </c>
      <c r="Z168" s="251"/>
      <c r="AA168" s="251"/>
      <c r="AB168" s="265">
        <f>('Fluid (original units) sorted'!AB168)/('Fluid (original units) sorted'!AB$420*1000)</f>
        <v>1.9982635090106697E-3</v>
      </c>
      <c r="AC168" s="303"/>
      <c r="AD168" s="303"/>
      <c r="AE168" s="265">
        <f>('Fluid (original units) sorted'!AE168)/('Fluid (original units) sorted'!AE$420*1000)</f>
        <v>8.4619073139085551E-5</v>
      </c>
      <c r="AF168" s="303"/>
      <c r="AG168" s="303"/>
      <c r="AH168" s="307"/>
      <c r="AI168" s="287"/>
      <c r="AJ168" s="24"/>
    </row>
    <row r="169" spans="1:36">
      <c r="A169" s="11" t="s">
        <v>315</v>
      </c>
      <c r="B169" s="12" t="s">
        <v>82</v>
      </c>
      <c r="G169" s="11">
        <v>41.216054</v>
      </c>
      <c r="H169" s="11">
        <v>-120.062043</v>
      </c>
      <c r="I169" s="11" t="s">
        <v>315</v>
      </c>
      <c r="J169" s="15">
        <v>-0.25509881195695727</v>
      </c>
      <c r="K169" s="16">
        <v>75.2</v>
      </c>
      <c r="L169" s="16">
        <v>24</v>
      </c>
      <c r="M169" s="17">
        <v>21349</v>
      </c>
      <c r="N169" s="265">
        <f>IF('Fluid (original units) sorted'!N169&lt;&gt;0,(10^-('Fluid (original units) sorted'!N169)),"")</f>
        <v>3.9810717055349665E-9</v>
      </c>
      <c r="O169" s="265" t="str">
        <f>IF('Fluid (original units) sorted'!O169&lt;&gt;0,(10^-('Fluid (original units) sorted'!O169)),"")</f>
        <v/>
      </c>
      <c r="P169" s="303"/>
      <c r="Q169" s="318"/>
      <c r="R169" s="265" t="s">
        <v>491</v>
      </c>
      <c r="S169" s="265">
        <f>('Fluid (original units) sorted'!S169)/('Fluid (original units) sorted'!S$420*1000)</f>
        <v>8.1557922769640479E-4</v>
      </c>
      <c r="T169" s="265">
        <f>('Fluid (original units) sorted'!T169)/('Fluid (original units) sorted'!T$420*1000)</f>
        <v>1.4789186668679156E-3</v>
      </c>
      <c r="U169" s="265">
        <f>('Fluid (original units) sorted'!U169)/('Fluid (original units) sorted'!U$420*1000)</f>
        <v>7.6729678783988046E-5</v>
      </c>
      <c r="V169" s="265">
        <f>('Fluid (original units) sorted'!V169)/('Fluid (original units) sorted'!V$420*1000)</f>
        <v>2.4950099800399199E-4</v>
      </c>
      <c r="W169" s="265">
        <f>('Fluid (original units) sorted'!W169)/('Fluid (original units) sorted'!W$420*1000)</f>
        <v>4.9372557087019128E-5</v>
      </c>
      <c r="X169" s="265">
        <f>('Fluid (original units) sorted'!X169)/('Fluid (original units) sorted'!X$420*1000)</f>
        <v>2.0349643881232079E-5</v>
      </c>
      <c r="Y169" s="101">
        <f t="shared" si="2"/>
        <v>19.274401904267275</v>
      </c>
      <c r="Z169" s="251"/>
      <c r="AA169" s="251"/>
      <c r="AB169" s="265">
        <f>('Fluid (original units) sorted'!AB169)/('Fluid (original units) sorted'!AB$420*1000)</f>
        <v>1.7584718879293893E-3</v>
      </c>
      <c r="AC169" s="303"/>
      <c r="AD169" s="265">
        <f>('Fluid (original units) sorted'!AD169)/('Fluid (original units) sorted'!AD$420*1000)</f>
        <v>1.2491854270028086E-4</v>
      </c>
      <c r="AE169" s="265">
        <f>('Fluid (original units) sorted'!AE169)/('Fluid (original units) sorted'!AE$420*1000)</f>
        <v>1.5513496742165685E-3</v>
      </c>
      <c r="AF169" s="265">
        <f>('Fluid (original units) sorted'!AF169)/('Fluid (original units) sorted'!AF$420*1000)</f>
        <v>3.1581601885168978E-5</v>
      </c>
      <c r="AG169" s="265">
        <f>('Fluid (original units) sorted'!AG169)/('Fluid (original units) sorted'!AG$420*1000)</f>
        <v>3.7096774193548386E-5</v>
      </c>
      <c r="AH169" s="307"/>
      <c r="AI169" s="287"/>
      <c r="AJ169" s="24"/>
    </row>
    <row r="170" spans="1:36">
      <c r="A170" s="11" t="s">
        <v>314</v>
      </c>
      <c r="B170" s="12" t="s">
        <v>82</v>
      </c>
      <c r="C170" s="12" t="s">
        <v>85</v>
      </c>
      <c r="D170" s="12" t="s">
        <v>313</v>
      </c>
      <c r="E170" s="26">
        <v>23</v>
      </c>
      <c r="F170" s="40"/>
      <c r="G170" s="11">
        <v>41.224839000000003</v>
      </c>
      <c r="H170" s="11">
        <v>-120.07099100000001</v>
      </c>
      <c r="I170" s="11" t="s">
        <v>314</v>
      </c>
      <c r="J170" s="15">
        <v>8.4754632759374851E-2</v>
      </c>
      <c r="K170" s="16">
        <v>75.92</v>
      </c>
      <c r="L170" s="16">
        <v>24.4</v>
      </c>
      <c r="M170" s="17">
        <v>30244</v>
      </c>
      <c r="N170" s="265">
        <f>IF('Fluid (original units) sorted'!N170&lt;&gt;0,(10^-('Fluid (original units) sorted'!N170)),"")</f>
        <v>1.5848931924611133E-8</v>
      </c>
      <c r="O170" s="265">
        <f>IF('Fluid (original units) sorted'!O170&lt;&gt;0,(10^-('Fluid (original units) sorted'!O170)),"")</f>
        <v>1.9952623149688773E-8</v>
      </c>
      <c r="P170" s="303"/>
      <c r="Q170" s="318"/>
      <c r="R170" s="265" t="s">
        <v>491</v>
      </c>
      <c r="S170" s="303"/>
      <c r="T170" s="265">
        <f>('Fluid (original units) sorted'!T170)/('Fluid (original units) sorted'!T$420*1000)</f>
        <v>1.6529090982641409E-3</v>
      </c>
      <c r="U170" s="265">
        <f>('Fluid (original units) sorted'!U170)/('Fluid (original units) sorted'!U$420*1000)</f>
        <v>7.6729678783988046E-5</v>
      </c>
      <c r="V170" s="265">
        <f>('Fluid (original units) sorted'!V170)/('Fluid (original units) sorted'!V$420*1000)</f>
        <v>2.2455089820359281E-4</v>
      </c>
      <c r="W170" s="265">
        <f>('Fluid (original units) sorted'!W170)/('Fluid (original units) sorted'!W$420*1000)</f>
        <v>4.1143797572515941E-5</v>
      </c>
      <c r="X170" s="303"/>
      <c r="Y170" s="101">
        <f t="shared" si="2"/>
        <v>21.541978598886956</v>
      </c>
      <c r="Z170" s="251"/>
      <c r="AA170" s="251"/>
      <c r="AB170" s="265">
        <f>('Fluid (original units) sorted'!AB170)/('Fluid (original units) sorted'!AB$420*1000)</f>
        <v>1.7384892528392827E-3</v>
      </c>
      <c r="AC170" s="303"/>
      <c r="AD170" s="303"/>
      <c r="AE170" s="265">
        <f>('Fluid (original units) sorted'!AE170)/('Fluid (original units) sorted'!AE$420*1000)</f>
        <v>1.692381462781711E-4</v>
      </c>
      <c r="AF170" s="303"/>
      <c r="AG170" s="303"/>
      <c r="AH170" s="307"/>
      <c r="AI170" s="287"/>
      <c r="AJ170" s="24"/>
    </row>
    <row r="171" spans="1:36" s="26" customFormat="1">
      <c r="A171" s="62" t="s">
        <v>333</v>
      </c>
      <c r="B171" s="12" t="s">
        <v>82</v>
      </c>
      <c r="C171" s="12"/>
      <c r="D171" s="12" t="s">
        <v>331</v>
      </c>
      <c r="E171" s="11"/>
      <c r="F171" s="13">
        <v>1</v>
      </c>
      <c r="G171" s="11"/>
      <c r="H171" s="11"/>
      <c r="I171" s="62" t="s">
        <v>333</v>
      </c>
      <c r="J171" s="59">
        <v>0.94</v>
      </c>
      <c r="K171" s="63"/>
      <c r="L171" s="49" t="s">
        <v>334</v>
      </c>
      <c r="M171" s="64">
        <v>1974</v>
      </c>
      <c r="N171" s="265" t="str">
        <f>IF('Fluid (original units) sorted'!N171&lt;&gt;0,(10^-('Fluid (original units) sorted'!N171)),"")</f>
        <v/>
      </c>
      <c r="O171" s="265" t="str">
        <f>IF('Fluid (original units) sorted'!O171&lt;&gt;0,(10^-('Fluid (original units) sorted'!O171)),"")</f>
        <v/>
      </c>
      <c r="P171" s="267"/>
      <c r="Q171" s="45"/>
      <c r="R171" s="265" t="s">
        <v>491</v>
      </c>
      <c r="S171" s="267">
        <f>('Fluid (original units) sorted'!S171)/('Fluid (original units) sorted'!S$420*1000)</f>
        <v>7.4733688415446072E-4</v>
      </c>
      <c r="T171" s="267">
        <f>('Fluid (original units) sorted'!T171)/('Fluid (original units) sorted'!T$420*1000)</f>
        <v>8.6995215698112678E-4</v>
      </c>
      <c r="U171" s="267">
        <f>('Fluid (original units) sorted'!U171)/('Fluid (original units) sorted'!U$420*1000)</f>
        <v>1.2455784522600726E-4</v>
      </c>
      <c r="V171" s="267">
        <f>('Fluid (original units) sorted'!V171)/('Fluid (original units) sorted'!V$420*1000)</f>
        <v>5.0648702594810382E-4</v>
      </c>
      <c r="W171" s="267">
        <f>('Fluid (original units) sorted'!W171)/('Fluid (original units) sorted'!W$420*1000)</f>
        <v>2.8389220325036001E-4</v>
      </c>
      <c r="X171" s="267"/>
      <c r="Y171" s="101">
        <f t="shared" si="2"/>
        <v>6.9843224680277602</v>
      </c>
      <c r="Z171" s="269">
        <v>0.01</v>
      </c>
      <c r="AA171" s="251"/>
      <c r="AB171" s="267"/>
      <c r="AC171" s="267"/>
      <c r="AD171" s="267">
        <f>('Fluid (original units) sorted'!AD171)/('Fluid (original units) sorted'!AD$420*1000)</f>
        <v>3.3311611386741561E-5</v>
      </c>
      <c r="AE171" s="267">
        <f>('Fluid (original units) sorted'!AE171)/('Fluid (original units) sorted'!AE$420*1000)</f>
        <v>1.5513496742165686E-5</v>
      </c>
      <c r="AF171" s="267"/>
      <c r="AG171" s="267"/>
      <c r="AH171" s="307"/>
      <c r="AI171" s="279"/>
      <c r="AJ171" s="67"/>
    </row>
    <row r="172" spans="1:36" s="26" customFormat="1">
      <c r="A172" s="62" t="s">
        <v>335</v>
      </c>
      <c r="B172" s="12" t="s">
        <v>82</v>
      </c>
      <c r="C172" s="12"/>
      <c r="D172" s="12" t="s">
        <v>331</v>
      </c>
      <c r="E172" s="11"/>
      <c r="F172" s="13">
        <v>2000</v>
      </c>
      <c r="G172" s="11"/>
      <c r="H172" s="11"/>
      <c r="I172" s="62" t="s">
        <v>335</v>
      </c>
      <c r="J172" s="59">
        <v>0.72</v>
      </c>
      <c r="K172" s="63"/>
      <c r="L172" s="49" t="s">
        <v>334</v>
      </c>
      <c r="M172" s="64">
        <v>1974</v>
      </c>
      <c r="N172" s="265" t="str">
        <f>IF('Fluid (original units) sorted'!N172&lt;&gt;0,(10^-('Fluid (original units) sorted'!N172)),"")</f>
        <v/>
      </c>
      <c r="O172" s="265" t="str">
        <f>IF('Fluid (original units) sorted'!O172&lt;&gt;0,(10^-('Fluid (original units) sorted'!O172)),"")</f>
        <v/>
      </c>
      <c r="P172" s="267"/>
      <c r="Q172" s="45"/>
      <c r="R172" s="265" t="s">
        <v>491</v>
      </c>
      <c r="S172" s="267">
        <f>('Fluid (original units) sorted'!S172)/('Fluid (original units) sorted'!S$420*1000)</f>
        <v>6.8075898801597866E-4</v>
      </c>
      <c r="T172" s="267">
        <f>('Fluid (original units) sorted'!T172)/('Fluid (original units) sorted'!T$420*1000)</f>
        <v>9.5694737267923945E-4</v>
      </c>
      <c r="U172" s="267">
        <f>('Fluid (original units) sorted'!U172)/('Fluid (original units) sorted'!U$420*1000)</f>
        <v>8.3123818682653716E-5</v>
      </c>
      <c r="V172" s="267">
        <f>('Fluid (original units) sorted'!V172)/('Fluid (original units) sorted'!V$420*1000)</f>
        <v>4.6656686626746506E-4</v>
      </c>
      <c r="W172" s="267">
        <f>('Fluid (original units) sorted'!W172)/('Fluid (original units) sorted'!W$420*1000)</f>
        <v>2.0160460810532814E-4</v>
      </c>
      <c r="X172" s="267"/>
      <c r="Y172" s="101">
        <f t="shared" si="2"/>
        <v>11.512312449607602</v>
      </c>
      <c r="Z172" s="269">
        <v>0.01</v>
      </c>
      <c r="AA172" s="251"/>
      <c r="AB172" s="267"/>
      <c r="AC172" s="267"/>
      <c r="AD172" s="267">
        <f>('Fluid (original units) sorted'!AD172)/('Fluid (original units) sorted'!AD$420*1000)</f>
        <v>1.3532842125863758E-4</v>
      </c>
      <c r="AE172" s="267">
        <f>('Fluid (original units) sorted'!AE172)/('Fluid (original units) sorted'!AE$420*1000)</f>
        <v>1.1000479508081121E-4</v>
      </c>
      <c r="AF172" s="267"/>
      <c r="AG172" s="267"/>
      <c r="AH172" s="307"/>
      <c r="AI172" s="279"/>
      <c r="AJ172" s="67"/>
    </row>
    <row r="173" spans="1:36" s="26" customFormat="1">
      <c r="A173" s="11" t="s">
        <v>307</v>
      </c>
      <c r="B173" s="12" t="s">
        <v>82</v>
      </c>
      <c r="C173" s="12" t="s">
        <v>85</v>
      </c>
      <c r="D173" s="12" t="s">
        <v>306</v>
      </c>
      <c r="E173" s="11"/>
      <c r="F173" s="13"/>
      <c r="G173" s="11"/>
      <c r="H173" s="11"/>
      <c r="I173" s="11" t="s">
        <v>307</v>
      </c>
      <c r="J173" s="15">
        <v>0.25221868450604956</v>
      </c>
      <c r="K173" s="21"/>
      <c r="L173" s="16"/>
      <c r="M173" s="17">
        <v>30244</v>
      </c>
      <c r="N173" s="265">
        <f>IF('Fluid (original units) sorted'!N173&lt;&gt;0,(10^-('Fluid (original units) sorted'!N173)),"")</f>
        <v>3.9810717055349665E-9</v>
      </c>
      <c r="O173" s="265">
        <f>IF('Fluid (original units) sorted'!O173&lt;&gt;0,(10^-('Fluid (original units) sorted'!O173)),"")</f>
        <v>6.3095734448019177E-8</v>
      </c>
      <c r="P173" s="303"/>
      <c r="Q173" s="318"/>
      <c r="R173" s="265" t="s">
        <v>491</v>
      </c>
      <c r="S173" s="303"/>
      <c r="T173" s="265">
        <f>('Fluid (original units) sorted'!T173)/('Fluid (original units) sorted'!T$420*1000)</f>
        <v>2.0008899610565916E-3</v>
      </c>
      <c r="U173" s="265">
        <f>('Fluid (original units) sorted'!U173)/('Fluid (original units) sorted'!U$420*1000)</f>
        <v>8.184499070292059E-5</v>
      </c>
      <c r="V173" s="265">
        <f>('Fluid (original units) sorted'!V173)/('Fluid (original units) sorted'!V$420*1000)</f>
        <v>9.9800399201596801E-5</v>
      </c>
      <c r="W173" s="265">
        <f>('Fluid (original units) sorted'!W173)/('Fluid (original units) sorted'!W$420*1000)</f>
        <v>8.2287595145031882E-5</v>
      </c>
      <c r="X173" s="265">
        <f>('Fluid (original units) sorted'!X173)/('Fluid (original units) sorted'!X$420*1000)</f>
        <v>2.7749514383498288E-5</v>
      </c>
      <c r="Y173" s="101">
        <f t="shared" si="2"/>
        <v>24.447311238868416</v>
      </c>
      <c r="Z173" s="251"/>
      <c r="AA173" s="251"/>
      <c r="AB173" s="265">
        <f>('Fluid (original units) sorted'!AB173)/('Fluid (original units) sorted'!AB$420*1000)</f>
        <v>9.5916648432512147E-4</v>
      </c>
      <c r="AC173" s="303"/>
      <c r="AD173" s="303"/>
      <c r="AE173" s="265">
        <f>('Fluid (original units) sorted'!AE173)/('Fluid (original units) sorted'!AE$420*1000)</f>
        <v>4.2309536569542773E-4</v>
      </c>
      <c r="AF173" s="265">
        <f>('Fluid (original units) sorted'!AF173)/('Fluid (original units) sorted'!AF$420*1000)</f>
        <v>7.8954004712922452E-5</v>
      </c>
      <c r="AG173" s="265">
        <f>('Fluid (original units) sorted'!AG173)/('Fluid (original units) sorted'!AG$420*1000)</f>
        <v>0</v>
      </c>
      <c r="AH173" s="307"/>
      <c r="AI173" s="287"/>
      <c r="AJ173" s="24"/>
    </row>
    <row r="174" spans="1:36">
      <c r="A174" s="27" t="s">
        <v>310</v>
      </c>
      <c r="B174" s="12" t="s">
        <v>82</v>
      </c>
      <c r="C174" s="12" t="s">
        <v>309</v>
      </c>
      <c r="D174" s="12" t="s">
        <v>203</v>
      </c>
      <c r="E174" s="27">
        <v>175</v>
      </c>
      <c r="F174" s="28"/>
      <c r="G174" s="11">
        <v>41.280245000000001</v>
      </c>
      <c r="H174" s="11">
        <v>-120.07851700000001</v>
      </c>
      <c r="I174" s="27" t="s">
        <v>310</v>
      </c>
      <c r="J174" s="15">
        <v>9.7086973485937342E-3</v>
      </c>
      <c r="K174" s="46"/>
      <c r="M174" s="17">
        <v>24349</v>
      </c>
      <c r="N174" s="265" t="str">
        <f>IF('Fluid (original units) sorted'!N174&lt;&gt;0,(10^-('Fluid (original units) sorted'!N174)),"")</f>
        <v/>
      </c>
      <c r="O174" s="265">
        <f>IF('Fluid (original units) sorted'!O174&lt;&gt;0,(10^-('Fluid (original units) sorted'!O174)),"")</f>
        <v>1.5848931924611133E-8</v>
      </c>
      <c r="P174" s="303"/>
      <c r="Q174" s="318"/>
      <c r="R174" s="265" t="s">
        <v>491</v>
      </c>
      <c r="S174" s="303"/>
      <c r="T174" s="265">
        <f>('Fluid (original units) sorted'!T174)/('Fluid (original units) sorted'!T$420*1000)</f>
        <v>2.6968516866414929E-3</v>
      </c>
      <c r="U174" s="265">
        <f>('Fluid (original units) sorted'!U174)/('Fluid (original units) sorted'!U$420*1000)</f>
        <v>5.3710775148791636E-5</v>
      </c>
      <c r="V174" s="265">
        <f>('Fluid (original units) sorted'!V174)/('Fluid (original units) sorted'!V$420*1000)</f>
        <v>2.0209580838323352E-4</v>
      </c>
      <c r="W174" s="265">
        <f>('Fluid (original units) sorted'!W174)/('Fluid (original units) sorted'!W$420*1000)</f>
        <v>1.4811767126105739E-4</v>
      </c>
      <c r="X174" s="265">
        <f>('Fluid (original units) sorted'!X174)/('Fluid (original units) sorted'!X$420*1000)</f>
        <v>5.5499028766996575E-5</v>
      </c>
      <c r="Y174" s="101">
        <f t="shared" si="2"/>
        <v>50.210626809435752</v>
      </c>
      <c r="Z174" s="251"/>
      <c r="AA174" s="251"/>
      <c r="AB174" s="265">
        <f>('Fluid (original units) sorted'!AB174)/('Fluid (original units) sorted'!AB$420*1000)</f>
        <v>1.3788018212173619E-3</v>
      </c>
      <c r="AC174" s="303"/>
      <c r="AD174" s="265">
        <f>('Fluid (original units) sorted'!AD174)/('Fluid (original units) sorted'!AD$420*1000)</f>
        <v>7.5992113476004187E-4</v>
      </c>
      <c r="AE174" s="265">
        <f>('Fluid (original units) sorted'!AE174)/('Fluid (original units) sorted'!AE$420*1000)</f>
        <v>4.7950808112148476E-4</v>
      </c>
      <c r="AF174" s="303"/>
      <c r="AG174" s="303"/>
      <c r="AH174" s="307"/>
      <c r="AI174" s="287"/>
      <c r="AJ174" s="24"/>
    </row>
    <row r="175" spans="1:36">
      <c r="A175" s="11" t="s">
        <v>317</v>
      </c>
      <c r="B175" s="12" t="s">
        <v>82</v>
      </c>
      <c r="C175" s="12" t="s">
        <v>85</v>
      </c>
      <c r="D175" s="12" t="s">
        <v>316</v>
      </c>
      <c r="E175" s="26">
        <v>45</v>
      </c>
      <c r="F175" s="40"/>
      <c r="G175" s="11">
        <v>41.312694999999998</v>
      </c>
      <c r="H175" s="11">
        <v>-120.115174</v>
      </c>
      <c r="I175" s="11" t="s">
        <v>317</v>
      </c>
      <c r="J175" s="15">
        <v>-1.3059097178923371E-2</v>
      </c>
      <c r="M175" s="17">
        <v>20637</v>
      </c>
      <c r="N175" s="265" t="str">
        <f>IF('Fluid (original units) sorted'!N175&lt;&gt;0,(10^-('Fluid (original units) sorted'!N175)),"")</f>
        <v/>
      </c>
      <c r="O175" s="265">
        <f>IF('Fluid (original units) sorted'!O175&lt;&gt;0,(10^-('Fluid (original units) sorted'!O175)),"")</f>
        <v>1.2589254117941638E-8</v>
      </c>
      <c r="P175" s="303"/>
      <c r="Q175" s="318"/>
      <c r="R175" s="265" t="s">
        <v>491</v>
      </c>
      <c r="S175" s="265">
        <f>('Fluid (original units) sorted'!S175)/('Fluid (original units) sorted'!S$420*1000)</f>
        <v>5.9920106524633822E-4</v>
      </c>
      <c r="T175" s="265">
        <f>('Fluid (original units) sorted'!T175)/('Fluid (original units) sorted'!T$420*1000)</f>
        <v>3.8277894907169581E-4</v>
      </c>
      <c r="U175" s="265">
        <f>('Fluid (original units) sorted'!U175)/('Fluid (original units) sorted'!U$420*1000)</f>
        <v>7.417202282452178E-5</v>
      </c>
      <c r="V175" s="265">
        <f>('Fluid (original units) sorted'!V175)/('Fluid (original units) sorted'!V$420*1000)</f>
        <v>5.239520958083832E-4</v>
      </c>
      <c r="W175" s="265">
        <f>('Fluid (original units) sorted'!W175)/('Fluid (original units) sorted'!W$420*1000)</f>
        <v>2.9623534252211478E-4</v>
      </c>
      <c r="X175" s="265">
        <f>('Fluid (original units) sorted'!X175)/('Fluid (original units) sorted'!X$420*1000)</f>
        <v>0</v>
      </c>
      <c r="Y175" s="101">
        <f t="shared" si="2"/>
        <v>5.160691787755133</v>
      </c>
      <c r="Z175" s="251"/>
      <c r="AA175" s="251"/>
      <c r="AB175" s="265">
        <f>('Fluid (original units) sorted'!AB175)/('Fluid (original units) sorted'!AB$420*1000)</f>
        <v>2.0382287791908828E-3</v>
      </c>
      <c r="AC175" s="303"/>
      <c r="AD175" s="265">
        <f>('Fluid (original units) sorted'!AD175)/('Fluid (original units) sorted'!AD$420*1000)</f>
        <v>3.435259924257723E-5</v>
      </c>
      <c r="AE175" s="265">
        <f>('Fluid (original units) sorted'!AE175)/('Fluid (original units) sorted'!AE$420*1000)</f>
        <v>2.8206357713028517E-5</v>
      </c>
      <c r="AF175" s="265">
        <f>('Fluid (original units) sorted'!AF175)/('Fluid (original units) sorted'!AF$420*1000)</f>
        <v>0</v>
      </c>
      <c r="AG175" s="265">
        <f>('Fluid (original units) sorted'!AG175)/('Fluid (original units) sorted'!AG$420*1000)</f>
        <v>1.7741935483870969E-5</v>
      </c>
      <c r="AH175" s="307"/>
      <c r="AI175" s="287"/>
      <c r="AJ175" s="24"/>
    </row>
    <row r="176" spans="1:36">
      <c r="A176" s="110" t="s">
        <v>442</v>
      </c>
      <c r="E176" s="26"/>
      <c r="F176" s="40"/>
      <c r="J176" s="15"/>
      <c r="N176" s="265" t="str">
        <f>IF('Fluid (original units) sorted'!N176&lt;&gt;0,(10^-('Fluid (original units) sorted'!N176)),"")</f>
        <v/>
      </c>
      <c r="O176" s="265" t="str">
        <f>IF('Fluid (original units) sorted'!O176&lt;&gt;0,(10^-('Fluid (original units) sorted'!O176)),"")</f>
        <v/>
      </c>
      <c r="P176" s="303"/>
      <c r="Q176" s="318"/>
      <c r="R176" s="265" t="s">
        <v>491</v>
      </c>
      <c r="S176" s="303"/>
      <c r="T176" s="303"/>
      <c r="U176" s="303"/>
      <c r="V176" s="303"/>
      <c r="W176" s="303"/>
      <c r="X176" s="303"/>
      <c r="Y176" s="101" t="e">
        <f t="shared" si="2"/>
        <v>#DIV/0!</v>
      </c>
      <c r="Z176" s="251"/>
      <c r="AA176" s="251"/>
      <c r="AB176" s="289"/>
      <c r="AC176" s="303"/>
      <c r="AD176" s="303"/>
      <c r="AE176" s="303"/>
      <c r="AF176" s="303"/>
      <c r="AG176" s="303"/>
      <c r="AH176" s="307"/>
      <c r="AI176" s="287"/>
      <c r="AJ176" s="24"/>
    </row>
    <row r="177" spans="1:36">
      <c r="A177" s="26" t="s">
        <v>66</v>
      </c>
      <c r="B177" s="39" t="s">
        <v>42</v>
      </c>
      <c r="C177" s="39"/>
      <c r="D177" s="26" t="s">
        <v>59</v>
      </c>
      <c r="E177" s="26"/>
      <c r="F177" s="40"/>
      <c r="G177" s="26">
        <v>41.861452</v>
      </c>
      <c r="H177" s="26">
        <v>-120.158295</v>
      </c>
      <c r="I177" s="26" t="s">
        <v>67</v>
      </c>
      <c r="J177" s="15">
        <v>0.21672734764912871</v>
      </c>
      <c r="K177" s="41">
        <v>116.06</v>
      </c>
      <c r="L177" s="41">
        <v>46.7</v>
      </c>
      <c r="M177" s="73">
        <v>38292</v>
      </c>
      <c r="N177" s="265" t="str">
        <f>IF('Fluid (original units) sorted'!N177&lt;&gt;0,(10^-('Fluid (original units) sorted'!N177)),"")</f>
        <v/>
      </c>
      <c r="O177" s="265" t="str">
        <f>IF('Fluid (original units) sorted'!O177&lt;&gt;0,(10^-('Fluid (original units) sorted'!O177)),"")</f>
        <v/>
      </c>
      <c r="P177" s="268"/>
      <c r="Q177" s="53"/>
      <c r="R177" s="265" t="s">
        <v>491</v>
      </c>
      <c r="S177" s="267">
        <f>('Fluid (original units) sorted'!S177)/('Fluid (original units) sorted'!S$420*1000)</f>
        <v>1.5146471371504659E-3</v>
      </c>
      <c r="T177" s="267">
        <f>('Fluid (original units) sorted'!T177)/('Fluid (original units) sorted'!T$420*1000)</f>
        <v>4.6977416476980845E-3</v>
      </c>
      <c r="U177" s="267">
        <f>('Fluid (original units) sorted'!U177)/('Fluid (original units) sorted'!U$420*1000)</f>
        <v>2.3018903635196414E-4</v>
      </c>
      <c r="V177" s="267">
        <f>('Fluid (original units) sorted'!V177)/('Fluid (original units) sorted'!V$420*1000)</f>
        <v>5.239520958083832E-4</v>
      </c>
      <c r="W177" s="267">
        <f>('Fluid (original units) sorted'!W177)/('Fluid (original units) sorted'!W$420*1000)</f>
        <v>2.4686278543509564E-5</v>
      </c>
      <c r="X177" s="268"/>
      <c r="Y177" s="101">
        <f t="shared" si="2"/>
        <v>20.408190251577114</v>
      </c>
      <c r="Z177" s="268"/>
      <c r="AA177" s="267"/>
      <c r="AB177" s="267">
        <f>('Fluid (original units) sorted'!AB177)/('Fluid (original units) sorted'!AB$420*1000)</f>
        <v>1.1144471686486345E-3</v>
      </c>
      <c r="AC177" s="268"/>
      <c r="AD177" s="267">
        <f>('Fluid (original units) sorted'!AD177)/('Fluid (original units) sorted'!AD$420*1000)</f>
        <v>8.7442979890196598E-4</v>
      </c>
      <c r="AE177" s="267">
        <f>('Fluid (original units) sorted'!AE177)/('Fluid (original units) sorted'!AE$420*1000)</f>
        <v>1.0154288776690265E-3</v>
      </c>
      <c r="AF177" s="268"/>
      <c r="AG177" s="268"/>
      <c r="AH177" s="286"/>
      <c r="AI177" s="286"/>
      <c r="AJ177" s="26"/>
    </row>
    <row r="178" spans="1:36">
      <c r="A178" s="26" t="s">
        <v>66</v>
      </c>
      <c r="B178" s="39" t="s">
        <v>42</v>
      </c>
      <c r="C178" s="39"/>
      <c r="D178" s="26" t="s">
        <v>59</v>
      </c>
      <c r="E178" s="26"/>
      <c r="F178" s="40"/>
      <c r="G178" s="26">
        <v>41.861452</v>
      </c>
      <c r="H178" s="26">
        <v>-120.158295</v>
      </c>
      <c r="I178" s="26" t="s">
        <v>67</v>
      </c>
      <c r="J178" s="15">
        <v>-7.6138640217113919E-3</v>
      </c>
      <c r="K178" s="41">
        <v>129.19999999999999</v>
      </c>
      <c r="L178" s="41">
        <v>54</v>
      </c>
      <c r="M178" s="26">
        <v>2003</v>
      </c>
      <c r="N178" s="265">
        <f>IF('Fluid (original units) sorted'!N178&lt;&gt;0,(10^-('Fluid (original units) sorted'!N178)),"")</f>
        <v>1.0232929922807522E-8</v>
      </c>
      <c r="O178" s="265" t="str">
        <f>IF('Fluid (original units) sorted'!O178&lt;&gt;0,(10^-('Fluid (original units) sorted'!O178)),"")</f>
        <v/>
      </c>
      <c r="P178" s="268"/>
      <c r="Q178" s="53"/>
      <c r="R178" s="265" t="s">
        <v>491</v>
      </c>
      <c r="S178" s="267">
        <f>('Fluid (original units) sorted'!S178)/('Fluid (original units) sorted'!S$420*1000)</f>
        <v>1.5046604527296939E-3</v>
      </c>
      <c r="T178" s="267">
        <f>('Fluid (original units) sorted'!T178)/('Fluid (original units) sorted'!T$420*1000)</f>
        <v>4.1105239417358243E-3</v>
      </c>
      <c r="U178" s="267">
        <f>('Fluid (original units) sorted'!U178)/('Fluid (original units) sorted'!U$420*1000)</f>
        <v>2.4067542578577584E-4</v>
      </c>
      <c r="V178" s="267">
        <f>('Fluid (original units) sorted'!V178)/('Fluid (original units) sorted'!V$420*1000)</f>
        <v>1.4520958083832336E-4</v>
      </c>
      <c r="W178" s="267">
        <f>('Fluid (original units) sorted'!W178)/('Fluid (original units) sorted'!W$420*1000)</f>
        <v>1.0697387368854146E-5</v>
      </c>
      <c r="X178" s="267">
        <f>('Fluid (original units) sorted'!X178)/('Fluid (original units) sorted'!X$420*1000)</f>
        <v>8.1398575524928315E-5</v>
      </c>
      <c r="Y178" s="101">
        <f t="shared" si="2"/>
        <v>17.079117771643972</v>
      </c>
      <c r="Z178" s="268">
        <v>2.9999999999999997E-5</v>
      </c>
      <c r="AA178" s="267"/>
      <c r="AB178" s="267">
        <f>('Fluid (original units) sorted'!AB178)/('Fluid (original units) sorted'!AB$420*1000)</f>
        <v>2.4255614847058515E-3</v>
      </c>
      <c r="AC178" s="268"/>
      <c r="AD178" s="267">
        <f>('Fluid (original units) sorted'!AD178)/('Fluid (original units) sorted'!AD$420*1000)</f>
        <v>7.422243412108354E-4</v>
      </c>
      <c r="AE178" s="267">
        <f>('Fluid (original units) sorted'!AE178)/('Fluid (original units) sorted'!AE$420*1000)</f>
        <v>7.1926212168222715E-4</v>
      </c>
      <c r="AF178" s="267">
        <f>('Fluid (original units) sorted'!AF178)/('Fluid (original units) sorted'!AF$420*1000)</f>
        <v>1.0527200628389661E-4</v>
      </c>
      <c r="AG178" s="267">
        <f>('Fluid (original units) sorted'!AG178)/('Fluid (original units) sorted'!AG$420*1000)</f>
        <v>0</v>
      </c>
      <c r="AH178" s="286"/>
      <c r="AI178" s="286"/>
      <c r="AJ178" s="26"/>
    </row>
    <row r="179" spans="1:36">
      <c r="A179" s="26" t="s">
        <v>73</v>
      </c>
      <c r="B179" s="39" t="s">
        <v>42</v>
      </c>
      <c r="C179" s="39"/>
      <c r="D179" s="26" t="s">
        <v>59</v>
      </c>
      <c r="E179" s="26"/>
      <c r="F179" s="40">
        <v>175</v>
      </c>
      <c r="G179" s="26">
        <v>41.861452</v>
      </c>
      <c r="H179" s="26">
        <v>-120.158295</v>
      </c>
      <c r="I179" s="26" t="s">
        <v>74</v>
      </c>
      <c r="J179" s="15">
        <v>2.0088362257619174E-2</v>
      </c>
      <c r="K179" s="41">
        <v>113</v>
      </c>
      <c r="L179" s="41">
        <v>45</v>
      </c>
      <c r="M179" s="67"/>
      <c r="N179" s="265" t="str">
        <f>IF('Fluid (original units) sorted'!N179&lt;&gt;0,(10^-('Fluid (original units) sorted'!N179)),"")</f>
        <v/>
      </c>
      <c r="O179" s="265" t="str">
        <f>IF('Fluid (original units) sorted'!O179&lt;&gt;0,(10^-('Fluid (original units) sorted'!O179)),"")</f>
        <v/>
      </c>
      <c r="P179" s="268"/>
      <c r="Q179" s="53"/>
      <c r="R179" s="265" t="s">
        <v>491</v>
      </c>
      <c r="S179" s="267">
        <f>('Fluid (original units) sorted'!S179)/('Fluid (original units) sorted'!S$420*1000)</f>
        <v>1.5712383488681759E-3</v>
      </c>
      <c r="T179" s="267">
        <f>('Fluid (original units) sorted'!T179)/('Fluid (original units) sorted'!T$420*1000)</f>
        <v>4.7847368633961978E-3</v>
      </c>
      <c r="U179" s="267">
        <f>('Fluid (original units) sorted'!U179)/('Fluid (original units) sorted'!U$420*1000)</f>
        <v>2.5576559594662682E-4</v>
      </c>
      <c r="V179" s="267">
        <f>('Fluid (original units) sorted'!V179)/('Fluid (original units) sorted'!V$420*1000)</f>
        <v>1.24750499001996E-4</v>
      </c>
      <c r="W179" s="267">
        <f>('Fluid (original units) sorted'!W179)/('Fluid (original units) sorted'!W$420*1000)</f>
        <v>5.3486936844270728E-6</v>
      </c>
      <c r="X179" s="267">
        <f>('Fluid (original units) sorted'!X179)/('Fluid (original units) sorted'!X$420*1000)</f>
        <v>6.4748866894829342E-5</v>
      </c>
      <c r="Y179" s="101">
        <f t="shared" si="2"/>
        <v>18.707507730612356</v>
      </c>
      <c r="Z179" s="268">
        <v>0.04</v>
      </c>
      <c r="AA179" s="267"/>
      <c r="AB179" s="267">
        <f>('Fluid (original units) sorted'!AB179)/('Fluid (original units) sorted'!AB$420*1000)</f>
        <v>2.3108389820508451E-3</v>
      </c>
      <c r="AC179" s="268"/>
      <c r="AD179" s="267">
        <f>('Fluid (original units) sorted'!AD179)/('Fluid (original units) sorted'!AD$420*1000)</f>
        <v>9.2647919169374965E-4</v>
      </c>
      <c r="AE179" s="267">
        <f>('Fluid (original units) sorted'!AE179)/('Fluid (original units) sorted'!AE$420*1000)</f>
        <v>9.3363044030124389E-4</v>
      </c>
      <c r="AF179" s="268"/>
      <c r="AG179" s="268"/>
      <c r="AH179" s="286"/>
      <c r="AI179" s="268"/>
      <c r="AJ179" s="26"/>
    </row>
    <row r="180" spans="1:36">
      <c r="A180" s="26" t="s">
        <v>69</v>
      </c>
      <c r="B180" s="39" t="s">
        <v>42</v>
      </c>
      <c r="C180" s="39"/>
      <c r="D180" s="26" t="s">
        <v>59</v>
      </c>
      <c r="E180" s="26"/>
      <c r="F180" s="40"/>
      <c r="G180" s="26">
        <v>41.857323000000001</v>
      </c>
      <c r="H180" s="26">
        <v>-120.161055</v>
      </c>
      <c r="I180" s="26" t="s">
        <v>70</v>
      </c>
      <c r="J180" s="15">
        <v>-2.1188023953012921E-3</v>
      </c>
      <c r="K180" s="41">
        <v>96.08</v>
      </c>
      <c r="L180" s="41">
        <v>35.6</v>
      </c>
      <c r="M180" s="73">
        <v>38292</v>
      </c>
      <c r="N180" s="265" t="str">
        <f>IF('Fluid (original units) sorted'!N180&lt;&gt;0,(10^-('Fluid (original units) sorted'!N180)),"")</f>
        <v/>
      </c>
      <c r="O180" s="265" t="str">
        <f>IF('Fluid (original units) sorted'!O180&lt;&gt;0,(10^-('Fluid (original units) sorted'!O180)),"")</f>
        <v/>
      </c>
      <c r="P180" s="268"/>
      <c r="Q180" s="53"/>
      <c r="R180" s="265" t="s">
        <v>491</v>
      </c>
      <c r="S180" s="267">
        <f>('Fluid (original units) sorted'!S180)/('Fluid (original units) sorted'!S$420*1000)</f>
        <v>1.2649800266311584E-3</v>
      </c>
      <c r="T180" s="267">
        <f>('Fluid (original units) sorted'!T180)/('Fluid (original units) sorted'!T$420*1000)</f>
        <v>2.8708421180377187E-3</v>
      </c>
      <c r="U180" s="267">
        <f>('Fluid (original units) sorted'!U180)/('Fluid (original units) sorted'!U$420*1000)</f>
        <v>1.5345935756797609E-4</v>
      </c>
      <c r="V180" s="267">
        <f>('Fluid (original units) sorted'!V180)/('Fluid (original units) sorted'!V$420*1000)</f>
        <v>1.7465069860279442E-4</v>
      </c>
      <c r="W180" s="272"/>
      <c r="X180" s="268"/>
      <c r="Y180" s="101">
        <f t="shared" si="2"/>
        <v>18.707507730612356</v>
      </c>
      <c r="Z180" s="268"/>
      <c r="AA180" s="267"/>
      <c r="AB180" s="267">
        <f>('Fluid (original units) sorted'!AB180)/('Fluid (original units) sorted'!AB$420*1000)</f>
        <v>2.1797275504451233E-3</v>
      </c>
      <c r="AC180" s="268"/>
      <c r="AD180" s="267">
        <f>('Fluid (original units) sorted'!AD180)/('Fluid (original units) sorted'!AD$420*1000)</f>
        <v>3.6434574954248583E-4</v>
      </c>
      <c r="AE180" s="267">
        <f>('Fluid (original units) sorted'!AE180)/('Fluid (original units) sorted'!AE$420*1000)</f>
        <v>4.7950808112148476E-4</v>
      </c>
      <c r="AF180" s="268"/>
      <c r="AG180" s="268"/>
      <c r="AH180" s="286"/>
      <c r="AI180" s="286"/>
      <c r="AJ180" s="26"/>
    </row>
    <row r="181" spans="1:36">
      <c r="A181" s="26" t="s">
        <v>71</v>
      </c>
      <c r="B181" s="39" t="s">
        <v>42</v>
      </c>
      <c r="C181" s="39"/>
      <c r="D181" s="26" t="s">
        <v>59</v>
      </c>
      <c r="E181" s="26"/>
      <c r="F181" s="40"/>
      <c r="G181" s="26">
        <v>41.858207999999998</v>
      </c>
      <c r="H181" s="26">
        <v>-120.164661</v>
      </c>
      <c r="I181" s="26" t="s">
        <v>72</v>
      </c>
      <c r="J181" s="15">
        <v>-4.2582044785227841E-2</v>
      </c>
      <c r="K181" s="41">
        <v>197.96</v>
      </c>
      <c r="L181" s="41">
        <v>92.2</v>
      </c>
      <c r="M181" s="73">
        <v>38292</v>
      </c>
      <c r="N181" s="265" t="str">
        <f>IF('Fluid (original units) sorted'!N181&lt;&gt;0,(10^-('Fluid (original units) sorted'!N181)),"")</f>
        <v/>
      </c>
      <c r="O181" s="265" t="str">
        <f>IF('Fluid (original units) sorted'!O181&lt;&gt;0,(10^-('Fluid (original units) sorted'!O181)),"")</f>
        <v/>
      </c>
      <c r="P181" s="268"/>
      <c r="Q181" s="53"/>
      <c r="R181" s="265" t="s">
        <v>491</v>
      </c>
      <c r="S181" s="267">
        <f>('Fluid (original units) sorted'!S181)/('Fluid (original units) sorted'!S$420*1000)</f>
        <v>2.29693741677763E-3</v>
      </c>
      <c r="T181" s="267">
        <f>('Fluid (original units) sorted'!T181)/('Fluid (original units) sorted'!T$420*1000)</f>
        <v>1.4180220158792367E-2</v>
      </c>
      <c r="U181" s="267">
        <f>('Fluid (original units) sorted'!U181)/('Fluid (original units) sorted'!U$420*1000)</f>
        <v>2.1867958453436595E-4</v>
      </c>
      <c r="V181" s="267">
        <f>('Fluid (original units) sorted'!V181)/('Fluid (original units) sorted'!V$420*1000)</f>
        <v>3.4930139720558884E-4</v>
      </c>
      <c r="W181" s="267">
        <f>('Fluid (original units) sorted'!W181)/('Fluid (original units) sorted'!W$420*1000)</f>
        <v>2.0571898786257971E-6</v>
      </c>
      <c r="X181" s="268"/>
      <c r="Y181" s="101">
        <f t="shared" si="2"/>
        <v>64.844737056668023</v>
      </c>
      <c r="Z181" s="268"/>
      <c r="AA181" s="267"/>
      <c r="AB181" s="267">
        <f>('Fluid (original units) sorted'!AB181)/('Fluid (original units) sorted'!AB$420*1000)</f>
        <v>3.015562926931599E-3</v>
      </c>
      <c r="AC181" s="268"/>
      <c r="AD181" s="267">
        <f>('Fluid (original units) sorted'!AD181)/('Fluid (original units) sorted'!AD$420*1000)</f>
        <v>3.851655066591993E-3</v>
      </c>
      <c r="AE181" s="267">
        <f>('Fluid (original units) sorted'!AE181)/('Fluid (original units) sorted'!AE$420*1000)</f>
        <v>5.7258906157447885E-3</v>
      </c>
      <c r="AF181" s="268"/>
      <c r="AG181" s="268"/>
      <c r="AH181" s="286"/>
      <c r="AI181" s="286"/>
      <c r="AJ181" s="26"/>
    </row>
    <row r="182" spans="1:36">
      <c r="A182" s="26" t="s">
        <v>63</v>
      </c>
      <c r="B182" s="39" t="s">
        <v>42</v>
      </c>
      <c r="C182" s="39"/>
      <c r="D182" s="26" t="s">
        <v>59</v>
      </c>
      <c r="E182" s="26">
        <v>507</v>
      </c>
      <c r="F182" s="40">
        <v>1703.435301</v>
      </c>
      <c r="G182" s="26">
        <v>41.861666999999997</v>
      </c>
      <c r="H182" s="26">
        <v>-120.159167</v>
      </c>
      <c r="I182" s="26" t="s">
        <v>63</v>
      </c>
      <c r="J182" s="15">
        <v>-0.27672843670557085</v>
      </c>
      <c r="K182" s="41">
        <v>114.8</v>
      </c>
      <c r="L182" s="41">
        <v>46</v>
      </c>
      <c r="M182" s="42"/>
      <c r="N182" s="265">
        <f>IF('Fluid (original units) sorted'!N182&lt;&gt;0,(10^-('Fluid (original units) sorted'!N182)),"")</f>
        <v>2.5118864315095751E-8</v>
      </c>
      <c r="O182" s="265" t="str">
        <f>IF('Fluid (original units) sorted'!O182&lt;&gt;0,(10^-('Fluid (original units) sorted'!O182)),"")</f>
        <v/>
      </c>
      <c r="P182" s="268"/>
      <c r="Q182" s="53"/>
      <c r="R182" s="265" t="s">
        <v>491</v>
      </c>
      <c r="S182" s="267">
        <f>('Fluid (original units) sorted'!S182)/('Fluid (original units) sorted'!S$420*1000)</f>
        <v>1.3149134487350201E-3</v>
      </c>
      <c r="T182" s="267">
        <f>('Fluid (original units) sorted'!T182)/('Fluid (original units) sorted'!T$420*1000)</f>
        <v>4.0887751378112956E-3</v>
      </c>
      <c r="U182" s="267">
        <f>('Fluid (original units) sorted'!U182)/('Fluid (original units) sorted'!U$420*1000)</f>
        <v>2.3018903635196414E-4</v>
      </c>
      <c r="V182" s="267">
        <f>('Fluid (original units) sorted'!V182)/('Fluid (original units) sorted'!V$420*1000)</f>
        <v>2.2455089820359281E-4</v>
      </c>
      <c r="W182" s="267">
        <f>('Fluid (original units) sorted'!W182)/('Fluid (original units) sorted'!W$420*1000)</f>
        <v>4.1143797572515941E-5</v>
      </c>
      <c r="X182" s="267">
        <f>('Fluid (original units) sorted'!X182)/('Fluid (original units) sorted'!X$420*1000)</f>
        <v>1.017482194061604E-4</v>
      </c>
      <c r="Y182" s="101">
        <f t="shared" si="2"/>
        <v>17.762684107854156</v>
      </c>
      <c r="Z182" s="268">
        <v>0.06</v>
      </c>
      <c r="AA182" s="267"/>
      <c r="AB182" s="267">
        <f>('Fluid (original units) sorted'!AB182)/('Fluid (original units) sorted'!AB$420*1000)</f>
        <v>2.1961164793958383E-3</v>
      </c>
      <c r="AC182" s="268"/>
      <c r="AD182" s="267">
        <f>('Fluid (original units) sorted'!AD182)/('Fluid (original units) sorted'!AD$420*1000)</f>
        <v>2.6336992752642547E-3</v>
      </c>
      <c r="AE182" s="267">
        <f>('Fluid (original units) sorted'!AE182)/('Fluid (original units) sorted'!AE$420*1000)</f>
        <v>9.8722251995599802E-4</v>
      </c>
      <c r="AF182" s="267">
        <f>('Fluid (original units) sorted'!AF182)/('Fluid (original units) sorted'!AF$420*1000)</f>
        <v>1.2632640754067591E-4</v>
      </c>
      <c r="AG182" s="267">
        <f>('Fluid (original units) sorted'!AG182)/('Fluid (original units) sorted'!AG$420*1000)</f>
        <v>0</v>
      </c>
      <c r="AH182" s="286"/>
      <c r="AI182" s="294" t="s">
        <v>64</v>
      </c>
      <c r="AJ182" s="26"/>
    </row>
    <row r="183" spans="1:36">
      <c r="A183" s="26" t="s">
        <v>41</v>
      </c>
      <c r="B183" s="39" t="s">
        <v>42</v>
      </c>
      <c r="C183" s="39"/>
      <c r="D183" s="39" t="s">
        <v>43</v>
      </c>
      <c r="E183" s="26"/>
      <c r="F183" s="40"/>
      <c r="G183" s="26">
        <v>41.869483000000002</v>
      </c>
      <c r="H183" s="26">
        <v>-120.17176600000001</v>
      </c>
      <c r="I183" s="26" t="s">
        <v>44</v>
      </c>
      <c r="J183" s="15">
        <v>5.0952719075530485E-4</v>
      </c>
      <c r="K183" s="41">
        <v>91.94</v>
      </c>
      <c r="L183" s="41">
        <v>33.299999999999997</v>
      </c>
      <c r="M183" s="42">
        <v>22172</v>
      </c>
      <c r="N183" s="265" t="str">
        <f>IF('Fluid (original units) sorted'!N183&lt;&gt;0,(10^-('Fluid (original units) sorted'!N183)),"")</f>
        <v/>
      </c>
      <c r="O183" s="265">
        <f>IF('Fluid (original units) sorted'!O183&lt;&gt;0,(10^-('Fluid (original units) sorted'!O183)),"")</f>
        <v>1E-8</v>
      </c>
      <c r="P183" s="267"/>
      <c r="Q183" s="45"/>
      <c r="R183" s="265" t="s">
        <v>491</v>
      </c>
      <c r="S183" s="267">
        <f>('Fluid (original units) sorted'!S183)/('Fluid (original units) sorted'!S$420*1000)</f>
        <v>1.2649800266311584E-3</v>
      </c>
      <c r="T183" s="267">
        <f>('Fluid (original units) sorted'!T183)/('Fluid (original units) sorted'!T$420*1000)</f>
        <v>3.3928134122263947E-3</v>
      </c>
      <c r="U183" s="267">
        <f>('Fluid (original units) sorted'!U183)/('Fluid (original units) sorted'!U$420*1000)</f>
        <v>1.7392060524370624E-4</v>
      </c>
      <c r="V183" s="267">
        <f>('Fluid (original units) sorted'!V183)/('Fluid (original units) sorted'!V$420*1000)</f>
        <v>9.9800399201596801E-5</v>
      </c>
      <c r="W183" s="267">
        <f>('Fluid (original units) sorted'!W183)/('Fluid (original units) sorted'!W$420*1000)</f>
        <v>9.8745114174038256E-5</v>
      </c>
      <c r="X183" s="267">
        <f>('Fluid (original units) sorted'!X183)/('Fluid (original units) sorted'!X$420*1000)</f>
        <v>5.8273980205346404E-5</v>
      </c>
      <c r="Y183" s="101">
        <f t="shared" si="2"/>
        <v>19.507828916948714</v>
      </c>
      <c r="Z183" s="267"/>
      <c r="AA183" s="267"/>
      <c r="AB183" s="267">
        <f>('Fluid (original units) sorted'!AB183)/('Fluid (original units) sorted'!AB$420*1000)</f>
        <v>2.1181593195513096E-3</v>
      </c>
      <c r="AC183" s="267"/>
      <c r="AD183" s="267">
        <f>('Fluid (original units) sorted'!AD183)/('Fluid (original units) sorted'!AD$420*1000)</f>
        <v>5.8295319926797732E-4</v>
      </c>
      <c r="AE183" s="267">
        <f>('Fluid (original units) sorted'!AE183)/('Fluid (original units) sorted'!AE$420*1000)</f>
        <v>5.9233351197359883E-4</v>
      </c>
      <c r="AF183" s="267">
        <f>('Fluid (original units) sorted'!AF183)/('Fluid (original units) sorted'!AF$420*1000)</f>
        <v>7.369040439872762E-5</v>
      </c>
      <c r="AG183" s="267">
        <f>('Fluid (original units) sorted'!AG183)/('Fluid (original units) sorted'!AG$420*1000)</f>
        <v>9.6774193548387087E-6</v>
      </c>
      <c r="AH183" s="286"/>
      <c r="AI183" s="286"/>
      <c r="AJ183" s="26"/>
    </row>
    <row r="184" spans="1:36">
      <c r="A184" s="26" t="s">
        <v>49</v>
      </c>
      <c r="B184" s="39" t="s">
        <v>42</v>
      </c>
      <c r="C184" s="39"/>
      <c r="D184" s="39" t="s">
        <v>1</v>
      </c>
      <c r="E184" s="26">
        <v>0</v>
      </c>
      <c r="F184" s="40"/>
      <c r="G184" s="26">
        <v>41.872833</v>
      </c>
      <c r="H184" s="26">
        <v>-120.16116700000001</v>
      </c>
      <c r="I184" s="26" t="s">
        <v>50</v>
      </c>
      <c r="J184" s="15">
        <v>7.8021528215303391E-3</v>
      </c>
      <c r="K184" s="41">
        <v>100.4</v>
      </c>
      <c r="L184" s="41">
        <v>38</v>
      </c>
      <c r="M184" s="26">
        <v>1915</v>
      </c>
      <c r="N184" s="265" t="str">
        <f>IF('Fluid (original units) sorted'!N184&lt;&gt;0,(10^-('Fluid (original units) sorted'!N184)),"")</f>
        <v/>
      </c>
      <c r="O184" s="265" t="str">
        <f>IF('Fluid (original units) sorted'!O184&lt;&gt;0,(10^-('Fluid (original units) sorted'!O184)),"")</f>
        <v/>
      </c>
      <c r="P184" s="268"/>
      <c r="Q184" s="53"/>
      <c r="R184" s="265" t="s">
        <v>491</v>
      </c>
      <c r="S184" s="267">
        <f>('Fluid (original units) sorted'!S184)/('Fluid (original units) sorted'!S$420*1000)</f>
        <v>1.0818908122503328E-3</v>
      </c>
      <c r="T184" s="267">
        <f>('Fluid (original units) sorted'!T184)/('Fluid (original units) sorted'!T$420*1000)</f>
        <v>3.3928134122263947E-3</v>
      </c>
      <c r="U184" s="267">
        <f>('Fluid (original units) sorted'!U184)/('Fluid (original units) sorted'!U$420*1000)</f>
        <v>1.9693950887890265E-4</v>
      </c>
      <c r="V184" s="267">
        <f>('Fluid (original units) sorted'!V184)/('Fluid (original units) sorted'!V$420*1000)</f>
        <v>9.2315369261477054E-5</v>
      </c>
      <c r="W184" s="267">
        <f>('Fluid (original units) sorted'!W184)/('Fluid (original units) sorted'!W$420*1000)</f>
        <v>1.1931701296029623E-4</v>
      </c>
      <c r="X184" s="268"/>
      <c r="Y184" s="101">
        <f t="shared" si="2"/>
        <v>17.227693069513151</v>
      </c>
      <c r="Z184" s="268"/>
      <c r="AA184" s="267"/>
      <c r="AB184" s="268"/>
      <c r="AC184" s="268">
        <v>62</v>
      </c>
      <c r="AD184" s="267">
        <f>('Fluid (original units) sorted'!AD184)/('Fluid (original units) sorted'!AD$420*1000)</f>
        <v>6.0377295638469077E-4</v>
      </c>
      <c r="AE184" s="267">
        <f>('Fluid (original units) sorted'!AE184)/('Fluid (original units) sorted'!AE$420*1000)</f>
        <v>6.7695258511268441E-4</v>
      </c>
      <c r="AF184" s="268"/>
      <c r="AG184" s="268"/>
      <c r="AH184" s="286"/>
      <c r="AI184" s="294"/>
      <c r="AJ184" s="26"/>
    </row>
    <row r="185" spans="1:36">
      <c r="A185" s="26" t="s">
        <v>49</v>
      </c>
      <c r="B185" s="39" t="s">
        <v>42</v>
      </c>
      <c r="C185" s="39"/>
      <c r="D185" s="39" t="s">
        <v>1</v>
      </c>
      <c r="E185" s="26">
        <v>0</v>
      </c>
      <c r="F185" s="40"/>
      <c r="G185" s="26">
        <v>41.872833</v>
      </c>
      <c r="H185" s="26">
        <v>-120.16116700000001</v>
      </c>
      <c r="I185" s="26" t="s">
        <v>56</v>
      </c>
      <c r="J185" s="15">
        <v>-7.7690409201215975E-3</v>
      </c>
      <c r="K185" s="41">
        <v>109.4</v>
      </c>
      <c r="L185" s="41">
        <v>43</v>
      </c>
      <c r="M185" s="26">
        <v>1973</v>
      </c>
      <c r="N185" s="265" t="str">
        <f>IF('Fluid (original units) sorted'!N185&lt;&gt;0,(10^-('Fluid (original units) sorted'!N185)),"")</f>
        <v/>
      </c>
      <c r="O185" s="265" t="str">
        <f>IF('Fluid (original units) sorted'!O185&lt;&gt;0,(10^-('Fluid (original units) sorted'!O185)),"")</f>
        <v/>
      </c>
      <c r="P185" s="268"/>
      <c r="Q185" s="53"/>
      <c r="R185" s="265" t="s">
        <v>491</v>
      </c>
      <c r="S185" s="267">
        <f>('Fluid (original units) sorted'!S185)/('Fluid (original units) sorted'!S$420*1000)</f>
        <v>1.2816245006657789E-3</v>
      </c>
      <c r="T185" s="267">
        <f>('Fluid (original units) sorted'!T185)/('Fluid (original units) sorted'!T$420*1000)</f>
        <v>3.4798086279245071E-3</v>
      </c>
      <c r="U185" s="267">
        <f>('Fluid (original units) sorted'!U185)/('Fluid (original units) sorted'!U$420*1000)</f>
        <v>1.841512290815713E-4</v>
      </c>
      <c r="V185" s="267">
        <f>('Fluid (original units) sorted'!V185)/('Fluid (original units) sorted'!V$420*1000)</f>
        <v>1.1726546906187625E-4</v>
      </c>
      <c r="W185" s="267">
        <f>('Fluid (original units) sorted'!W185)/('Fluid (original units) sorted'!W$420*1000)</f>
        <v>8.6401974902283483E-5</v>
      </c>
      <c r="X185" s="267">
        <f>('Fluid (original units) sorted'!X185)/('Fluid (original units) sorted'!X$420*1000)</f>
        <v>7.399870502266211E-5</v>
      </c>
      <c r="Y185" s="101">
        <f t="shared" si="2"/>
        <v>18.896472455163995</v>
      </c>
      <c r="Z185" s="268">
        <v>0.01</v>
      </c>
      <c r="AA185" s="267"/>
      <c r="AB185" s="267">
        <f>('Fluid (original units) sorted'!AB185)/('Fluid (original units) sorted'!AB$420*1000)</f>
        <v>2.2125054083465536E-3</v>
      </c>
      <c r="AC185" s="268"/>
      <c r="AD185" s="267">
        <f>('Fluid (original units) sorted'!AD185)/('Fluid (original units) sorted'!AD$420*1000)</f>
        <v>6.0377295638469077E-4</v>
      </c>
      <c r="AE185" s="267">
        <f>('Fluid (original units) sorted'!AE185)/('Fluid (original units) sorted'!AE$420*1000)</f>
        <v>7.164414859109243E-4</v>
      </c>
      <c r="AF185" s="268"/>
      <c r="AG185" s="268"/>
      <c r="AH185" s="286"/>
      <c r="AI185" s="268"/>
      <c r="AJ185" s="26"/>
    </row>
    <row r="186" spans="1:36">
      <c r="A186" s="26" t="s">
        <v>58</v>
      </c>
      <c r="B186" s="39" t="s">
        <v>42</v>
      </c>
      <c r="C186" s="39"/>
      <c r="D186" s="26" t="s">
        <v>59</v>
      </c>
      <c r="E186" s="26"/>
      <c r="F186" s="40"/>
      <c r="G186" s="26">
        <v>41.861666999999997</v>
      </c>
      <c r="H186" s="26">
        <v>-120.159167</v>
      </c>
      <c r="I186" s="26" t="s">
        <v>60</v>
      </c>
      <c r="J186" s="15">
        <v>2.8342396717770092E-2</v>
      </c>
      <c r="K186" s="41">
        <v>113.18</v>
      </c>
      <c r="L186" s="41">
        <v>45.1</v>
      </c>
      <c r="M186" s="42">
        <v>26871</v>
      </c>
      <c r="N186" s="265">
        <f>IF('Fluid (original units) sorted'!N186&lt;&gt;0,(10^-('Fluid (original units) sorted'!N186)),"")</f>
        <v>1.2589254117941638E-8</v>
      </c>
      <c r="O186" s="265">
        <f>IF('Fluid (original units) sorted'!O186&lt;&gt;0,(10^-('Fluid (original units) sorted'!O186)),"")</f>
        <v>0.99999997101217164</v>
      </c>
      <c r="P186" s="268"/>
      <c r="Q186" s="53"/>
      <c r="R186" s="265" t="s">
        <v>491</v>
      </c>
      <c r="S186" s="267">
        <f>('Fluid (original units) sorted'!S186)/('Fluid (original units) sorted'!S$420*1000)</f>
        <v>1.3648468708388815E-3</v>
      </c>
      <c r="T186" s="267">
        <f>('Fluid (original units) sorted'!T186)/('Fluid (original units) sorted'!T$420*1000)</f>
        <v>4.7847368633961978E-3</v>
      </c>
      <c r="U186" s="267">
        <f>('Fluid (original units) sorted'!U186)/('Fluid (original units) sorted'!U$420*1000)</f>
        <v>2.4297731614929548E-4</v>
      </c>
      <c r="V186" s="267">
        <f>('Fluid (original units) sorted'!V186)/('Fluid (original units) sorted'!V$420*1000)</f>
        <v>1.0479041916167665E-4</v>
      </c>
      <c r="W186" s="267">
        <f>('Fluid (original units) sorted'!W186)/('Fluid (original units) sorted'!W$420*1000)</f>
        <v>4.1143797572515943E-6</v>
      </c>
      <c r="X186" s="267">
        <f>('Fluid (original units) sorted'!X186)/('Fluid (original units) sorted'!X$420*1000)</f>
        <v>5.6424012579779849E-5</v>
      </c>
      <c r="Y186" s="101">
        <f t="shared" si="2"/>
        <v>19.692113400644587</v>
      </c>
      <c r="Z186" s="268">
        <v>0.03</v>
      </c>
      <c r="AA186" s="267"/>
      <c r="AB186" s="267">
        <f>('Fluid (original units) sorted'!AB186)/('Fluid (original units) sorted'!AB$420*1000)</f>
        <v>2.1797275504451233E-3</v>
      </c>
      <c r="AC186" s="268"/>
      <c r="AD186" s="267">
        <f>('Fluid (original units) sorted'!AD186)/('Fluid (original units) sorted'!AD$420*1000)</f>
        <v>8.9524955601867943E-4</v>
      </c>
      <c r="AE186" s="267">
        <f>('Fluid (original units) sorted'!AE186)/('Fluid (original units) sorted'!AE$420*1000)</f>
        <v>8.7439708910388406E-4</v>
      </c>
      <c r="AF186" s="267">
        <f>('Fluid (original units) sorted'!AF186)/('Fluid (original units) sorted'!AF$420*1000)</f>
        <v>1.1579920691228628E-4</v>
      </c>
      <c r="AG186" s="267">
        <f>('Fluid (original units) sorted'!AG186)/('Fluid (original units) sorted'!AG$420*1000)</f>
        <v>0</v>
      </c>
      <c r="AH186" s="286"/>
      <c r="AI186" s="286" t="s">
        <v>61</v>
      </c>
      <c r="AJ186" s="26"/>
    </row>
    <row r="187" spans="1:36">
      <c r="A187" s="26" t="s">
        <v>47</v>
      </c>
      <c r="B187" s="39" t="s">
        <v>42</v>
      </c>
      <c r="C187" s="39"/>
      <c r="D187" s="39" t="s">
        <v>1</v>
      </c>
      <c r="E187" s="26"/>
      <c r="F187" s="40"/>
      <c r="G187" s="70">
        <v>41.808909999999997</v>
      </c>
      <c r="H187" s="26">
        <v>-120.177413</v>
      </c>
      <c r="I187" s="26" t="s">
        <v>53</v>
      </c>
      <c r="J187" s="15">
        <v>-1.624542810984806E-2</v>
      </c>
      <c r="K187" s="41">
        <v>82.039999999999992</v>
      </c>
      <c r="L187" s="41">
        <v>27.8</v>
      </c>
      <c r="M187" s="42">
        <v>21350</v>
      </c>
      <c r="N187" s="265">
        <f>IF('Fluid (original units) sorted'!N187&lt;&gt;0,(10^-('Fluid (original units) sorted'!N187)),"")</f>
        <v>5.0118723362727114E-9</v>
      </c>
      <c r="O187" s="265" t="str">
        <f>IF('Fluid (original units) sorted'!O187&lt;&gt;0,(10^-('Fluid (original units) sorted'!O187)),"")</f>
        <v/>
      </c>
      <c r="P187" s="268"/>
      <c r="Q187" s="53"/>
      <c r="R187" s="265" t="s">
        <v>491</v>
      </c>
      <c r="S187" s="267">
        <f>('Fluid (original units) sorted'!S187)/('Fluid (original units) sorted'!S$420*1000)</f>
        <v>1.1984021304926764E-3</v>
      </c>
      <c r="T187" s="267">
        <f>('Fluid (original units) sorted'!T187)/('Fluid (original units) sorted'!T$420*1000)</f>
        <v>2.6968516866414929E-3</v>
      </c>
      <c r="U187" s="267">
        <f>('Fluid (original units) sorted'!U187)/('Fluid (original units) sorted'!U$420*1000)</f>
        <v>1.9182419695997011E-4</v>
      </c>
      <c r="V187" s="267">
        <f>('Fluid (original units) sorted'!V187)/('Fluid (original units) sorted'!V$420*1000)</f>
        <v>9.9800399201596801E-5</v>
      </c>
      <c r="W187" s="267">
        <f>('Fluid (original units) sorted'!W187)/('Fluid (original units) sorted'!W$420*1000)</f>
        <v>1.2343139271754782E-5</v>
      </c>
      <c r="X187" s="267">
        <f>('Fluid (original units) sorted'!X187)/('Fluid (original units) sorted'!X$420*1000)</f>
        <v>5.1799093515863479E-5</v>
      </c>
      <c r="Y187" s="101">
        <f t="shared" si="2"/>
        <v>14.058975506642012</v>
      </c>
      <c r="Z187" s="268"/>
      <c r="AA187" s="267"/>
      <c r="AB187" s="267">
        <f>('Fluid (original units) sorted'!AB187)/('Fluid (original units) sorted'!AB$420*1000)</f>
        <v>1.8683379003815342E-3</v>
      </c>
      <c r="AC187" s="268">
        <v>3.3</v>
      </c>
      <c r="AD187" s="267">
        <f>('Fluid (original units) sorted'!AD187)/('Fluid (original units) sorted'!AD$420*1000)</f>
        <v>3.3311611386741561E-4</v>
      </c>
      <c r="AE187" s="267">
        <f>('Fluid (original units) sorted'!AE187)/('Fluid (original units) sorted'!AE$420*1000)</f>
        <v>5.0771443883451325E-4</v>
      </c>
      <c r="AF187" s="267">
        <f>('Fluid (original units) sorted'!AF187)/('Fluid (original units) sorted'!AF$420*1000)</f>
        <v>4.7372402827753474E-5</v>
      </c>
      <c r="AG187" s="267">
        <f>('Fluid (original units) sorted'!AG187)/('Fluid (original units) sorted'!AG$420*1000)</f>
        <v>1.6129032258064517E-5</v>
      </c>
      <c r="AH187" s="286"/>
      <c r="AI187" s="286" t="s">
        <v>54</v>
      </c>
      <c r="AJ187" s="26"/>
    </row>
    <row r="188" spans="1:36" s="26" customFormat="1">
      <c r="A188" s="26" t="s">
        <v>47</v>
      </c>
      <c r="B188" s="39" t="s">
        <v>42</v>
      </c>
      <c r="C188" s="39"/>
      <c r="D188" s="39" t="s">
        <v>43</v>
      </c>
      <c r="E188" s="26">
        <v>41</v>
      </c>
      <c r="F188" s="40"/>
      <c r="G188" s="70">
        <v>41.808909999999997</v>
      </c>
      <c r="H188" s="26">
        <v>-120.177413</v>
      </c>
      <c r="I188" s="26" t="s">
        <v>48</v>
      </c>
      <c r="J188" s="15">
        <v>-1.6239099684088477E-2</v>
      </c>
      <c r="K188" s="41">
        <v>82.4</v>
      </c>
      <c r="L188" s="41">
        <v>28</v>
      </c>
      <c r="M188" s="42">
        <v>21350</v>
      </c>
      <c r="N188" s="265">
        <f>IF('Fluid (original units) sorted'!N188&lt;&gt;0,(10^-('Fluid (original units) sorted'!N188)),"")</f>
        <v>5.0118723362727114E-9</v>
      </c>
      <c r="O188" s="265" t="str">
        <f>IF('Fluid (original units) sorted'!O188&lt;&gt;0,(10^-('Fluid (original units) sorted'!O188)),"")</f>
        <v/>
      </c>
      <c r="P188" s="267"/>
      <c r="Q188" s="45"/>
      <c r="R188" s="265" t="s">
        <v>491</v>
      </c>
      <c r="S188" s="267">
        <f>('Fluid (original units) sorted'!S188)/('Fluid (original units) sorted'!S$420*1000)</f>
        <v>1.1984021304926764E-3</v>
      </c>
      <c r="T188" s="267">
        <f>('Fluid (original units) sorted'!T188)/('Fluid (original units) sorted'!T$420*1000)</f>
        <v>2.6968516866414929E-3</v>
      </c>
      <c r="U188" s="267">
        <f>('Fluid (original units) sorted'!U188)/('Fluid (original units) sorted'!U$420*1000)</f>
        <v>1.9182419695997011E-4</v>
      </c>
      <c r="V188" s="267">
        <f>('Fluid (original units) sorted'!V188)/('Fluid (original units) sorted'!V$420*1000)</f>
        <v>9.9800399201596801E-5</v>
      </c>
      <c r="W188" s="267">
        <f>('Fluid (original units) sorted'!W188)/('Fluid (original units) sorted'!W$420*1000)</f>
        <v>1.2343139271754782E-5</v>
      </c>
      <c r="X188" s="267">
        <f>('Fluid (original units) sorted'!X188)/('Fluid (original units) sorted'!X$420*1000)</f>
        <v>5.1799093515863479E-5</v>
      </c>
      <c r="Y188" s="101">
        <f t="shared" si="2"/>
        <v>14.058975506642012</v>
      </c>
      <c r="Z188" s="267"/>
      <c r="AA188" s="267"/>
      <c r="AB188" s="267">
        <f>('Fluid (original units) sorted'!AB188)/('Fluid (original units) sorted'!AB$420*1000)</f>
        <v>1.9782808739205629E-3</v>
      </c>
      <c r="AC188" s="267"/>
      <c r="AD188" s="267">
        <f>('Fluid (original units) sorted'!AD188)/('Fluid (original units) sorted'!AD$420*1000)</f>
        <v>3.3311611386741561E-4</v>
      </c>
      <c r="AE188" s="267">
        <f>('Fluid (original units) sorted'!AE188)/('Fluid (original units) sorted'!AE$420*1000)</f>
        <v>5.0771443883451325E-4</v>
      </c>
      <c r="AF188" s="267">
        <f>('Fluid (original units) sorted'!AF188)/('Fluid (original units) sorted'!AF$420*1000)</f>
        <v>4.7372402827753474E-5</v>
      </c>
      <c r="AG188" s="267">
        <f>('Fluid (original units) sorted'!AG188)/('Fluid (original units) sorted'!AG$420*1000)</f>
        <v>1.6129032258064517E-5</v>
      </c>
      <c r="AH188" s="286"/>
      <c r="AI188" s="286"/>
    </row>
    <row r="189" spans="1:36" s="26" customFormat="1">
      <c r="A189" s="109" t="s">
        <v>435</v>
      </c>
      <c r="B189" s="39"/>
      <c r="C189" s="39"/>
      <c r="D189" s="39"/>
      <c r="F189" s="40"/>
      <c r="G189" s="70"/>
      <c r="J189" s="15"/>
      <c r="K189" s="41"/>
      <c r="L189" s="41"/>
      <c r="M189" s="42"/>
      <c r="N189" s="265" t="str">
        <f>IF('Fluid (original units) sorted'!N189&lt;&gt;0,(10^-('Fluid (original units) sorted'!N189)),"")</f>
        <v/>
      </c>
      <c r="O189" s="265" t="str">
        <f>IF('Fluid (original units) sorted'!O189&lt;&gt;0,(10^-('Fluid (original units) sorted'!O189)),"")</f>
        <v/>
      </c>
      <c r="P189" s="267"/>
      <c r="Q189" s="45"/>
      <c r="R189" s="265" t="s">
        <v>491</v>
      </c>
      <c r="S189" s="267"/>
      <c r="T189" s="267"/>
      <c r="U189" s="267"/>
      <c r="V189" s="267"/>
      <c r="W189" s="267"/>
      <c r="X189" s="267"/>
      <c r="Y189" s="101" t="e">
        <f t="shared" si="2"/>
        <v>#DIV/0!</v>
      </c>
      <c r="Z189" s="267"/>
      <c r="AA189" s="267"/>
      <c r="AB189" s="286"/>
      <c r="AC189" s="267"/>
      <c r="AD189" s="267"/>
      <c r="AE189" s="267"/>
      <c r="AF189" s="267"/>
      <c r="AG189" s="267"/>
      <c r="AH189" s="286"/>
      <c r="AI189" s="286"/>
    </row>
    <row r="190" spans="1:36" s="26" customFormat="1">
      <c r="A190" s="24" t="s">
        <v>369</v>
      </c>
      <c r="B190" s="12" t="s">
        <v>42</v>
      </c>
      <c r="C190" s="12"/>
      <c r="D190" s="12" t="s">
        <v>366</v>
      </c>
      <c r="E190" s="11"/>
      <c r="F190" s="13">
        <v>1</v>
      </c>
      <c r="G190" s="11"/>
      <c r="H190" s="11"/>
      <c r="I190" s="24" t="s">
        <v>369</v>
      </c>
      <c r="J190" s="59">
        <v>7.0000000000000007E-2</v>
      </c>
      <c r="K190" s="16">
        <v>50</v>
      </c>
      <c r="L190" s="35">
        <v>10</v>
      </c>
      <c r="M190" s="67"/>
      <c r="N190" s="265" t="str">
        <f>IF('Fluid (original units) sorted'!N190&lt;&gt;0,(10^-('Fluid (original units) sorted'!N190)),"")</f>
        <v/>
      </c>
      <c r="O190" s="265" t="str">
        <f>IF('Fluid (original units) sorted'!O190&lt;&gt;0,(10^-('Fluid (original units) sorted'!O190)),"")</f>
        <v/>
      </c>
      <c r="P190" s="267"/>
      <c r="Q190" s="45"/>
      <c r="R190" s="265" t="s">
        <v>491</v>
      </c>
      <c r="S190" s="265">
        <f>('Fluid (original units) sorted'!S190)/('Fluid (original units) sorted'!S$420*1000)</f>
        <v>7.6231691078561909E-4</v>
      </c>
      <c r="T190" s="265">
        <f>('Fluid (original units) sorted'!T190)/('Fluid (original units) sorted'!T$420*1000)</f>
        <v>1.0743909138716916E-2</v>
      </c>
      <c r="U190" s="265">
        <f>('Fluid (original units) sorted'!U190)/('Fluid (original units) sorted'!U$420*1000)</f>
        <v>5.4478071936631506E-5</v>
      </c>
      <c r="V190" s="265">
        <f>('Fluid (original units) sorted'!V190)/('Fluid (original units) sorted'!V$420*1000)</f>
        <v>1.9960079840319362E-5</v>
      </c>
      <c r="W190" s="265">
        <f>('Fluid (original units) sorted'!W190)/('Fluid (original units) sorted'!W$420*1000)</f>
        <v>6.9944455873277109E-6</v>
      </c>
      <c r="X190" s="265"/>
      <c r="Y190" s="101">
        <f t="shared" si="2"/>
        <v>197.21529703206369</v>
      </c>
      <c r="Z190" s="265">
        <v>0</v>
      </c>
      <c r="AA190" s="251"/>
      <c r="AB190" s="265">
        <f>('Fluid (original units) sorted'!AB190)/('Fluid (original units) sorted'!AB$420*1000)</f>
        <v>8.407520551716903E-3</v>
      </c>
      <c r="AC190" s="265"/>
      <c r="AD190" s="265">
        <f>('Fluid (original units) sorted'!AD190)/('Fluid (original units) sorted'!AD$420*1000)</f>
        <v>1.2491854270028086E-4</v>
      </c>
      <c r="AE190" s="265">
        <f>('Fluid (original units) sorted'!AE190)/('Fluid (original units) sorted'!AE$420*1000)</f>
        <v>8.3490818830564417E-4</v>
      </c>
      <c r="AF190" s="265"/>
      <c r="AG190" s="265"/>
      <c r="AH190" s="307"/>
      <c r="AI190" s="265"/>
      <c r="AJ190" s="24"/>
    </row>
    <row r="191" spans="1:36" s="26" customFormat="1">
      <c r="A191" s="11" t="s">
        <v>348</v>
      </c>
      <c r="B191" s="12" t="s">
        <v>42</v>
      </c>
      <c r="C191" s="12" t="s">
        <v>85</v>
      </c>
      <c r="D191" s="12" t="s">
        <v>203</v>
      </c>
      <c r="E191" s="11">
        <v>179</v>
      </c>
      <c r="F191" s="13"/>
      <c r="G191" s="11">
        <v>41.863126000000001</v>
      </c>
      <c r="H191" s="11">
        <v>-120.08438599999999</v>
      </c>
      <c r="I191" s="11" t="s">
        <v>348</v>
      </c>
      <c r="J191" s="15">
        <v>-1.9060837844635244E-2</v>
      </c>
      <c r="K191" s="16">
        <v>51.980000000000004</v>
      </c>
      <c r="L191" s="16">
        <v>11.1</v>
      </c>
      <c r="M191" s="17">
        <v>21350</v>
      </c>
      <c r="N191" s="265" t="str">
        <f>IF('Fluid (original units) sorted'!N191&lt;&gt;0,(10^-('Fluid (original units) sorted'!N191)),"")</f>
        <v/>
      </c>
      <c r="O191" s="265">
        <f>IF('Fluid (original units) sorted'!O191&lt;&gt;0,(10^-('Fluid (original units) sorted'!O191)),"")</f>
        <v>1.2589254117941638E-8</v>
      </c>
      <c r="P191" s="303"/>
      <c r="Q191" s="318"/>
      <c r="R191" s="265" t="s">
        <v>491</v>
      </c>
      <c r="S191" s="265">
        <f>('Fluid (original units) sorted'!S191)/('Fluid (original units) sorted'!S$420*1000)</f>
        <v>8.3222370173102527E-4</v>
      </c>
      <c r="T191" s="265">
        <f>('Fluid (original units) sorted'!T191)/('Fluid (original units) sorted'!T$420*1000)</f>
        <v>1.7399043139622536E-3</v>
      </c>
      <c r="U191" s="265">
        <f>('Fluid (original units) sorted'!U191)/('Fluid (original units) sorted'!U$420*1000)</f>
        <v>2.2507372443303161E-4</v>
      </c>
      <c r="V191" s="265">
        <f>('Fluid (original units) sorted'!V191)/('Fluid (original units) sorted'!V$420*1000)</f>
        <v>9.2315369261477046E-4</v>
      </c>
      <c r="W191" s="265">
        <f>('Fluid (original units) sorted'!W191)/('Fluid (original units) sorted'!W$420*1000)</f>
        <v>6.1715696358773911E-4</v>
      </c>
      <c r="X191" s="265">
        <f>('Fluid (original units) sorted'!X191)/('Fluid (original units) sorted'!X$420*1000)</f>
        <v>4.2549255388030712E-5</v>
      </c>
      <c r="Y191" s="101">
        <f t="shared" si="2"/>
        <v>7.7303750952943613</v>
      </c>
      <c r="Z191" s="251"/>
      <c r="AA191" s="251"/>
      <c r="AB191" s="265">
        <f>('Fluid (original units) sorted'!AB191)/('Fluid (original units) sorted'!AB$420*1000)</f>
        <v>4.2563012741927263E-3</v>
      </c>
      <c r="AC191" s="303"/>
      <c r="AD191" s="265">
        <f>('Fluid (original units) sorted'!AD191)/('Fluid (original units) sorted'!AD$420*1000)</f>
        <v>2.7065684251727516E-4</v>
      </c>
      <c r="AE191" s="265">
        <f>('Fluid (original units) sorted'!AE191)/('Fluid (original units) sorted'!AE$420*1000)</f>
        <v>4.2309536569542773E-4</v>
      </c>
      <c r="AF191" s="265">
        <f>('Fluid (original units) sorted'!AF191)/('Fluid (original units) sorted'!AF$420*1000)</f>
        <v>2.1054401256779324E-5</v>
      </c>
      <c r="AG191" s="265">
        <f>('Fluid (original units) sorted'!AG191)/('Fluid (original units) sorted'!AG$420*1000)</f>
        <v>0</v>
      </c>
      <c r="AH191" s="307"/>
      <c r="AI191" s="287"/>
      <c r="AJ191" s="24"/>
    </row>
    <row r="192" spans="1:36" s="26" customFormat="1">
      <c r="A192" s="11" t="s">
        <v>352</v>
      </c>
      <c r="B192" s="12" t="s">
        <v>42</v>
      </c>
      <c r="C192" s="12" t="s">
        <v>80</v>
      </c>
      <c r="D192" s="12" t="s">
        <v>181</v>
      </c>
      <c r="E192" s="11">
        <v>59</v>
      </c>
      <c r="F192" s="13"/>
      <c r="G192" s="11">
        <v>41.862260999999997</v>
      </c>
      <c r="H192" s="11">
        <v>-120.139611</v>
      </c>
      <c r="I192" s="11" t="s">
        <v>352</v>
      </c>
      <c r="J192" s="15">
        <v>-1.1362684368722354E-2</v>
      </c>
      <c r="K192" s="16">
        <v>53.06</v>
      </c>
      <c r="L192" s="16">
        <v>11.7</v>
      </c>
      <c r="M192" s="17">
        <v>21350</v>
      </c>
      <c r="N192" s="265" t="str">
        <f>IF('Fluid (original units) sorted'!N192&lt;&gt;0,(10^-('Fluid (original units) sorted'!N192)),"")</f>
        <v/>
      </c>
      <c r="O192" s="265">
        <f>IF('Fluid (original units) sorted'!O192&lt;&gt;0,(10^-('Fluid (original units) sorted'!O192)),"")</f>
        <v>7.9432823472428087E-9</v>
      </c>
      <c r="P192" s="303"/>
      <c r="Q192" s="318"/>
      <c r="R192" s="265" t="s">
        <v>491</v>
      </c>
      <c r="S192" s="265">
        <f>('Fluid (original units) sorted'!S192)/('Fluid (original units) sorted'!S$420*1000)</f>
        <v>8.9880159786950734E-4</v>
      </c>
      <c r="T192" s="265">
        <f>('Fluid (original units) sorted'!T192)/('Fluid (original units) sorted'!T$420*1000)</f>
        <v>6.0896650988678878E-4</v>
      </c>
      <c r="U192" s="265">
        <f>('Fluid (original units) sorted'!U192)/('Fluid (original units) sorted'!U$420*1000)</f>
        <v>1.2788279797331341E-4</v>
      </c>
      <c r="V192" s="265">
        <f>('Fluid (original units) sorted'!V192)/('Fluid (original units) sorted'!V$420*1000)</f>
        <v>3.992015968063872E-4</v>
      </c>
      <c r="W192" s="265">
        <f>('Fluid (original units) sorted'!W192)/('Fluid (original units) sorted'!W$420*1000)</f>
        <v>2.3451964616334089E-4</v>
      </c>
      <c r="X192" s="265">
        <f>('Fluid (original units) sorted'!X192)/('Fluid (original units) sorted'!X$420*1000)</f>
        <v>1.1099805753399315E-5</v>
      </c>
      <c r="Y192" s="101">
        <f t="shared" si="2"/>
        <v>4.7619110587013269</v>
      </c>
      <c r="Z192" s="251"/>
      <c r="AA192" s="251"/>
      <c r="AB192" s="265">
        <f>('Fluid (original units) sorted'!AB192)/('Fluid (original units) sorted'!AB$420*1000)</f>
        <v>1.8583850633799228E-3</v>
      </c>
      <c r="AC192" s="303"/>
      <c r="AD192" s="265">
        <f>('Fluid (original units) sorted'!AD192)/('Fluid (original units) sorted'!AD$420*1000)</f>
        <v>4.5803465656769649E-5</v>
      </c>
      <c r="AE192" s="265">
        <f>('Fluid (original units) sorted'!AE192)/('Fluid (original units) sorted'!AE$420*1000)</f>
        <v>8.4619073139085551E-5</v>
      </c>
      <c r="AF192" s="265">
        <f>('Fluid (original units) sorted'!AF192)/('Fluid (original units) sorted'!AF$420*1000)</f>
        <v>1.5790800942584489E-5</v>
      </c>
      <c r="AG192" s="265">
        <f>('Fluid (original units) sorted'!AG192)/('Fluid (original units) sorted'!AG$420*1000)</f>
        <v>0</v>
      </c>
      <c r="AH192" s="307"/>
      <c r="AI192" s="287"/>
      <c r="AJ192" s="24"/>
    </row>
    <row r="193" spans="1:36" s="26" customFormat="1">
      <c r="A193" s="27" t="s">
        <v>354</v>
      </c>
      <c r="B193" s="12" t="s">
        <v>42</v>
      </c>
      <c r="C193" s="12" t="s">
        <v>85</v>
      </c>
      <c r="D193" s="12" t="s">
        <v>208</v>
      </c>
      <c r="E193" s="27">
        <v>74</v>
      </c>
      <c r="F193" s="28"/>
      <c r="G193" s="11">
        <v>41.854183999999997</v>
      </c>
      <c r="H193" s="11">
        <v>-120.15146799999999</v>
      </c>
      <c r="I193" s="27" t="s">
        <v>354</v>
      </c>
      <c r="J193" s="15">
        <v>2.1848072800328352E-2</v>
      </c>
      <c r="K193" s="16">
        <v>53.06</v>
      </c>
      <c r="L193" s="16">
        <v>11.7</v>
      </c>
      <c r="M193" s="17">
        <v>28725</v>
      </c>
      <c r="N193" s="265">
        <f>IF('Fluid (original units) sorted'!N193&lt;&gt;0,(10^-('Fluid (original units) sorted'!N193)),"")</f>
        <v>3.9810717055349618E-7</v>
      </c>
      <c r="O193" s="265">
        <f>IF('Fluid (original units) sorted'!O193&lt;&gt;0,(10^-('Fluid (original units) sorted'!O193)),"")</f>
        <v>1.9952623149688773E-8</v>
      </c>
      <c r="P193" s="303"/>
      <c r="Q193" s="318"/>
      <c r="R193" s="265" t="s">
        <v>491</v>
      </c>
      <c r="S193" s="303"/>
      <c r="T193" s="265">
        <f>('Fluid (original units) sorted'!T193)/('Fluid (original units) sorted'!T$420*1000)</f>
        <v>5.2197129418867611E-4</v>
      </c>
      <c r="U193" s="265">
        <f>('Fluid (original units) sorted'!U193)/('Fluid (original units) sorted'!U$420*1000)</f>
        <v>4.6037807270392826E-5</v>
      </c>
      <c r="V193" s="265">
        <f>('Fluid (original units) sorted'!V193)/('Fluid (original units) sorted'!V$420*1000)</f>
        <v>3.992015968063872E-4</v>
      </c>
      <c r="W193" s="265">
        <f>('Fluid (original units) sorted'!W193)/('Fluid (original units) sorted'!W$420*1000)</f>
        <v>2.4686278543509563E-4</v>
      </c>
      <c r="X193" s="265">
        <f>('Fluid (original units) sorted'!X193)/('Fluid (original units) sorted'!X$420*1000)</f>
        <v>0</v>
      </c>
      <c r="Y193" s="101">
        <f t="shared" si="2"/>
        <v>11.337883473098399</v>
      </c>
      <c r="Z193" s="251"/>
      <c r="AA193" s="251"/>
      <c r="AB193" s="265">
        <f>('Fluid (original units) sorted'!AB193)/('Fluid (original units) sorted'!AB$420*1000)</f>
        <v>1.5186802668481088E-3</v>
      </c>
      <c r="AC193" s="303"/>
      <c r="AD193" s="265">
        <f>('Fluid (original units) sorted'!AD193)/('Fluid (original units) sorted'!AD$420*1000)</f>
        <v>6.2459271350140429E-5</v>
      </c>
      <c r="AE193" s="265">
        <f>('Fluid (original units) sorted'!AE193)/('Fluid (original units) sorted'!AE$420*1000)</f>
        <v>9.0260344681691263E-5</v>
      </c>
      <c r="AF193" s="303"/>
      <c r="AG193" s="303"/>
      <c r="AH193" s="307"/>
      <c r="AI193" s="287"/>
      <c r="AJ193" s="24"/>
    </row>
    <row r="194" spans="1:36" s="26" customFormat="1">
      <c r="A194" s="11" t="s">
        <v>345</v>
      </c>
      <c r="B194" s="12" t="s">
        <v>42</v>
      </c>
      <c r="C194" s="12" t="s">
        <v>85</v>
      </c>
      <c r="D194" s="12" t="s">
        <v>208</v>
      </c>
      <c r="E194" s="11">
        <v>60</v>
      </c>
      <c r="F194" s="13"/>
      <c r="G194" s="11">
        <v>41.864454000000002</v>
      </c>
      <c r="H194" s="11">
        <v>-120.152522</v>
      </c>
      <c r="I194" s="11" t="s">
        <v>345</v>
      </c>
      <c r="J194" s="15">
        <v>1.8394232511807058E-2</v>
      </c>
      <c r="K194" s="16">
        <v>53.6</v>
      </c>
      <c r="L194" s="16">
        <v>12</v>
      </c>
      <c r="M194" s="17">
        <v>26190</v>
      </c>
      <c r="N194" s="265">
        <f>IF('Fluid (original units) sorted'!N194&lt;&gt;0,(10^-('Fluid (original units) sorted'!N194)),"")</f>
        <v>3.1622776601683734E-7</v>
      </c>
      <c r="O194" s="265">
        <f>IF('Fluid (original units) sorted'!O194&lt;&gt;0,(10^-('Fluid (original units) sorted'!O194)),"")</f>
        <v>1.9952623149688773E-8</v>
      </c>
      <c r="P194" s="303"/>
      <c r="Q194" s="318"/>
      <c r="R194" s="265" t="s">
        <v>491</v>
      </c>
      <c r="S194" s="303"/>
      <c r="T194" s="265">
        <f>('Fluid (original units) sorted'!T194)/('Fluid (original units) sorted'!T$420*1000)</f>
        <v>5.6546890203773245E-4</v>
      </c>
      <c r="U194" s="265">
        <f>('Fluid (original units) sorted'!U194)/('Fluid (original units) sorted'!U$420*1000)</f>
        <v>6.3941398986656705E-5</v>
      </c>
      <c r="V194" s="265">
        <f>('Fluid (original units) sorted'!V194)/('Fluid (original units) sorted'!V$420*1000)</f>
        <v>7.9840319361277441E-4</v>
      </c>
      <c r="W194" s="265">
        <f>('Fluid (original units) sorted'!W194)/('Fluid (original units) sorted'!W$420*1000)</f>
        <v>8.2287595145031885E-4</v>
      </c>
      <c r="X194" s="265">
        <f>('Fluid (original units) sorted'!X194)/('Fluid (original units) sorted'!X$420*1000)</f>
        <v>1.8499676255665527E-5</v>
      </c>
      <c r="Y194" s="101">
        <f t="shared" si="2"/>
        <v>8.8435491090167506</v>
      </c>
      <c r="Z194" s="251"/>
      <c r="AA194" s="251"/>
      <c r="AB194" s="265">
        <f>('Fluid (original units) sorted'!AB194)/('Fluid (original units) sorted'!AB$420*1000)</f>
        <v>1.4787149966678957E-3</v>
      </c>
      <c r="AC194" s="303"/>
      <c r="AD194" s="265">
        <f>('Fluid (original units) sorted'!AD194)/('Fluid (original units) sorted'!AD$420*1000)</f>
        <v>1.2491854270028086E-4</v>
      </c>
      <c r="AE194" s="265">
        <f>('Fluid (original units) sorted'!AE194)/('Fluid (original units) sorted'!AE$420*1000)</f>
        <v>4.2309536569542773E-4</v>
      </c>
      <c r="AF194" s="303"/>
      <c r="AG194" s="303"/>
      <c r="AH194" s="307"/>
      <c r="AI194" s="287"/>
      <c r="AJ194" s="24"/>
    </row>
    <row r="195" spans="1:36" s="26" customFormat="1">
      <c r="A195" s="24" t="s">
        <v>368</v>
      </c>
      <c r="B195" s="12" t="s">
        <v>42</v>
      </c>
      <c r="C195" s="12"/>
      <c r="D195" s="12" t="s">
        <v>366</v>
      </c>
      <c r="E195" s="11"/>
      <c r="F195" s="13">
        <v>1</v>
      </c>
      <c r="G195" s="11"/>
      <c r="H195" s="11"/>
      <c r="I195" s="24" t="s">
        <v>368</v>
      </c>
      <c r="J195" s="59">
        <v>0.03</v>
      </c>
      <c r="K195" s="16">
        <v>53.6</v>
      </c>
      <c r="L195" s="35">
        <v>12</v>
      </c>
      <c r="M195" s="67"/>
      <c r="N195" s="265" t="str">
        <f>IF('Fluid (original units) sorted'!N195&lt;&gt;0,(10^-('Fluid (original units) sorted'!N195)),"")</f>
        <v/>
      </c>
      <c r="O195" s="265" t="str">
        <f>IF('Fluid (original units) sorted'!O195&lt;&gt;0,(10^-('Fluid (original units) sorted'!O195)),"")</f>
        <v/>
      </c>
      <c r="P195" s="267"/>
      <c r="Q195" s="45"/>
      <c r="R195" s="265" t="s">
        <v>491</v>
      </c>
      <c r="S195" s="265">
        <f>('Fluid (original units) sorted'!S195)/('Fluid (original units) sorted'!S$420*1000)</f>
        <v>8.6717709720372836E-4</v>
      </c>
      <c r="T195" s="265">
        <f>('Fluid (original units) sorted'!T195)/('Fluid (original units) sorted'!T$420*1000)</f>
        <v>6.0026698831697747E-3</v>
      </c>
      <c r="U195" s="265">
        <f>('Fluid (original units) sorted'!U195)/('Fluid (original units) sorted'!U$420*1000)</f>
        <v>4.7572400846072594E-5</v>
      </c>
      <c r="V195" s="265">
        <f>('Fluid (original units) sorted'!V195)/('Fluid (original units) sorted'!V$420*1000)</f>
        <v>1.9960079840319362E-5</v>
      </c>
      <c r="W195" s="265">
        <f>('Fluid (original units) sorted'!W195)/('Fluid (original units) sorted'!W$420*1000)</f>
        <v>9.8745114174038266E-6</v>
      </c>
      <c r="X195" s="265"/>
      <c r="Y195" s="101">
        <f t="shared" si="2"/>
        <v>126.17967091028859</v>
      </c>
      <c r="Z195" s="265">
        <v>0</v>
      </c>
      <c r="AA195" s="251"/>
      <c r="AB195" s="265">
        <f>('Fluid (original units) sorted'!AB195)/('Fluid (original units) sorted'!AB$420*1000)</f>
        <v>4.867511898362418E-3</v>
      </c>
      <c r="AC195" s="265"/>
      <c r="AD195" s="265">
        <f>('Fluid (original units) sorted'!AD195)/('Fluid (original units) sorted'!AD$420*1000)</f>
        <v>8.2238040611018232E-5</v>
      </c>
      <c r="AE195" s="265">
        <f>('Fluid (original units) sorted'!AE195)/('Fluid (original units) sorted'!AE$420*1000)</f>
        <v>6.8823512819789581E-4</v>
      </c>
      <c r="AF195" s="265"/>
      <c r="AG195" s="265"/>
      <c r="AH195" s="307"/>
      <c r="AI195" s="265"/>
      <c r="AJ195" s="24"/>
    </row>
    <row r="196" spans="1:36" s="26" customFormat="1">
      <c r="A196" s="11" t="s">
        <v>349</v>
      </c>
      <c r="B196" s="12" t="s">
        <v>42</v>
      </c>
      <c r="C196" s="12" t="s">
        <v>80</v>
      </c>
      <c r="D196" s="12" t="s">
        <v>181</v>
      </c>
      <c r="E196" s="11">
        <v>112</v>
      </c>
      <c r="F196" s="13"/>
      <c r="G196" s="11">
        <v>41.858009000000003</v>
      </c>
      <c r="H196" s="11">
        <v>-120.09339</v>
      </c>
      <c r="I196" s="11" t="s">
        <v>349</v>
      </c>
      <c r="J196" s="15">
        <v>9.7919507602460456E-3</v>
      </c>
      <c r="K196" s="16">
        <v>53.96</v>
      </c>
      <c r="L196" s="16">
        <v>12.2</v>
      </c>
      <c r="M196" s="17">
        <v>21438</v>
      </c>
      <c r="N196" s="265" t="str">
        <f>IF('Fluid (original units) sorted'!N196&lt;&gt;0,(10^-('Fluid (original units) sorted'!N196)),"")</f>
        <v/>
      </c>
      <c r="O196" s="265">
        <f>IF('Fluid (original units) sorted'!O196&lt;&gt;0,(10^-('Fluid (original units) sorted'!O196)),"")</f>
        <v>1.9952623149688773E-8</v>
      </c>
      <c r="P196" s="303"/>
      <c r="Q196" s="318"/>
      <c r="R196" s="265" t="s">
        <v>491</v>
      </c>
      <c r="S196" s="265">
        <f>('Fluid (original units) sorted'!S196)/('Fluid (original units) sorted'!S$420*1000)</f>
        <v>9.3209054593874831E-4</v>
      </c>
      <c r="T196" s="265">
        <f>('Fluid (original units) sorted'!T196)/('Fluid (original units) sorted'!T$420*1000)</f>
        <v>6.0896650988678878E-4</v>
      </c>
      <c r="U196" s="265">
        <f>('Fluid (original units) sorted'!U196)/('Fluid (original units) sorted'!U$420*1000)</f>
        <v>6.9056710905589249E-5</v>
      </c>
      <c r="V196" s="265">
        <f>('Fluid (original units) sorted'!V196)/('Fluid (original units) sorted'!V$420*1000)</f>
        <v>4.9900199600798399E-4</v>
      </c>
      <c r="W196" s="265">
        <f>('Fluid (original units) sorted'!W196)/('Fluid (original units) sorted'!W$420*1000)</f>
        <v>2.5920592470685046E-4</v>
      </c>
      <c r="X196" s="265">
        <f>('Fluid (original units) sorted'!X196)/('Fluid (original units) sorted'!X$420*1000)</f>
        <v>6.4748866894829349E-6</v>
      </c>
      <c r="Y196" s="101">
        <f t="shared" si="2"/>
        <v>8.8183538124098639</v>
      </c>
      <c r="Z196" s="251"/>
      <c r="AA196" s="251"/>
      <c r="AB196" s="265">
        <f>('Fluid (original units) sorted'!AB196)/('Fluid (original units) sorted'!AB$420*1000)</f>
        <v>1.8184197931997094E-3</v>
      </c>
      <c r="AC196" s="303"/>
      <c r="AD196" s="265">
        <f>('Fluid (original units) sorted'!AD196)/('Fluid (original units) sorted'!AD$420*1000)</f>
        <v>1.030577977277317E-4</v>
      </c>
      <c r="AE196" s="265">
        <f>('Fluid (original units) sorted'!AE196)/('Fluid (original units) sorted'!AE$420*1000)</f>
        <v>1.0718415930950836E-4</v>
      </c>
      <c r="AF196" s="265">
        <f>('Fluid (original units) sorted'!AF196)/('Fluid (original units) sorted'!AF$420*1000)</f>
        <v>1.0527200628389662E-5</v>
      </c>
      <c r="AG196" s="265">
        <f>('Fluid (original units) sorted'!AG196)/('Fluid (original units) sorted'!AG$420*1000)</f>
        <v>9.6774193548387087E-6</v>
      </c>
      <c r="AH196" s="307"/>
      <c r="AI196" s="287"/>
      <c r="AJ196" s="24"/>
    </row>
    <row r="197" spans="1:36" s="26" customFormat="1">
      <c r="A197" s="11" t="s">
        <v>351</v>
      </c>
      <c r="B197" s="12" t="s">
        <v>42</v>
      </c>
      <c r="C197" s="12" t="s">
        <v>350</v>
      </c>
      <c r="D197" s="12" t="s">
        <v>181</v>
      </c>
      <c r="E197" s="11">
        <v>200</v>
      </c>
      <c r="F197" s="13"/>
      <c r="G197" s="11">
        <v>41.865082000000001</v>
      </c>
      <c r="H197" s="11">
        <v>-120.09108000000001</v>
      </c>
      <c r="I197" s="11" t="s">
        <v>351</v>
      </c>
      <c r="J197" s="15">
        <v>5.5875515778591636E-4</v>
      </c>
      <c r="K197" s="16">
        <v>53.96</v>
      </c>
      <c r="L197" s="16">
        <v>12.2</v>
      </c>
      <c r="M197" s="17">
        <v>22838</v>
      </c>
      <c r="N197" s="265">
        <f>IF('Fluid (original units) sorted'!N197&lt;&gt;0,(10^-('Fluid (original units) sorted'!N197)),"")</f>
        <v>1.5848931924611133E-8</v>
      </c>
      <c r="O197" s="265">
        <f>IF('Fluid (original units) sorted'!O197&lt;&gt;0,(10^-('Fluid (original units) sorted'!O197)),"")</f>
        <v>5.0118723362727114E-9</v>
      </c>
      <c r="P197" s="303"/>
      <c r="Q197" s="318"/>
      <c r="R197" s="265" t="s">
        <v>491</v>
      </c>
      <c r="S197" s="265">
        <f>('Fluid (original units) sorted'!S197)/('Fluid (original units) sorted'!S$420*1000)</f>
        <v>8.8215712383488685E-4</v>
      </c>
      <c r="T197" s="265">
        <f>('Fluid (original units) sorted'!T197)/('Fluid (original units) sorted'!T$420*1000)</f>
        <v>7.3945933343395778E-4</v>
      </c>
      <c r="U197" s="265">
        <f>('Fluid (original units) sorted'!U197)/('Fluid (original units) sorted'!U$420*1000)</f>
        <v>1.0997920625704952E-4</v>
      </c>
      <c r="V197" s="265">
        <f>('Fluid (original units) sorted'!V197)/('Fluid (original units) sorted'!V$420*1000)</f>
        <v>6.4870259481037925E-4</v>
      </c>
      <c r="W197" s="265">
        <f>('Fluid (original units) sorted'!W197)/('Fluid (original units) sorted'!W$420*1000)</f>
        <v>3.2092162106562433E-4</v>
      </c>
      <c r="X197" s="265">
        <f>('Fluid (original units) sorted'!X197)/('Fluid (original units) sorted'!X$420*1000)</f>
        <v>9.2498381278327637E-6</v>
      </c>
      <c r="Y197" s="101">
        <f t="shared" ref="Y197:Y259" si="3">T197/U197</f>
        <v>6.7236285712560271</v>
      </c>
      <c r="Z197" s="251"/>
      <c r="AA197" s="251"/>
      <c r="AB197" s="265">
        <f>('Fluid (original units) sorted'!AB197)/('Fluid (original units) sorted'!AB$420*1000)</f>
        <v>1.9582982388304565E-3</v>
      </c>
      <c r="AC197" s="303"/>
      <c r="AD197" s="265">
        <f>('Fluid (original units) sorted'!AD197)/('Fluid (original units) sorted'!AD$420*1000)</f>
        <v>2.186074497254915E-4</v>
      </c>
      <c r="AE197" s="265">
        <f>('Fluid (original units) sorted'!AE197)/('Fluid (original units) sorted'!AE$420*1000)</f>
        <v>3.666826502693707E-4</v>
      </c>
      <c r="AF197" s="265">
        <f>('Fluid (original units) sorted'!AF197)/('Fluid (original units) sorted'!AF$420*1000)</f>
        <v>1.0527200628389662E-5</v>
      </c>
      <c r="AG197" s="265">
        <f>('Fluid (original units) sorted'!AG197)/('Fluid (original units) sorted'!AG$420*1000)</f>
        <v>1.2903225806451614E-5</v>
      </c>
      <c r="AH197" s="307"/>
      <c r="AI197" s="287"/>
      <c r="AJ197" s="24"/>
    </row>
    <row r="198" spans="1:36">
      <c r="A198" s="11" t="s">
        <v>354</v>
      </c>
      <c r="B198" s="12" t="s">
        <v>42</v>
      </c>
      <c r="C198" s="12" t="s">
        <v>85</v>
      </c>
      <c r="D198" s="12" t="s">
        <v>208</v>
      </c>
      <c r="E198" s="11">
        <v>74</v>
      </c>
      <c r="G198" s="11">
        <v>41.854183999999997</v>
      </c>
      <c r="H198" s="11">
        <v>-120.15146799999999</v>
      </c>
      <c r="I198" s="11" t="s">
        <v>354</v>
      </c>
      <c r="J198" s="15">
        <v>-1.5499011737341693E-2</v>
      </c>
      <c r="K198" s="16">
        <v>53.96</v>
      </c>
      <c r="L198" s="16">
        <v>12.2</v>
      </c>
      <c r="M198" s="17">
        <v>27619</v>
      </c>
      <c r="N198" s="265">
        <f>IF('Fluid (original units) sorted'!N198&lt;&gt;0,(10^-('Fluid (original units) sorted'!N198)),"")</f>
        <v>1.9952623149688761E-7</v>
      </c>
      <c r="O198" s="265">
        <f>IF('Fluid (original units) sorted'!O198&lt;&gt;0,(10^-('Fluid (original units) sorted'!O198)),"")</f>
        <v>1E-8</v>
      </c>
      <c r="P198" s="303"/>
      <c r="Q198" s="318"/>
      <c r="R198" s="265" t="s">
        <v>491</v>
      </c>
      <c r="S198" s="303"/>
      <c r="T198" s="265">
        <f>('Fluid (original units) sorted'!T198)/('Fluid (original units) sorted'!T$420*1000)</f>
        <v>4.7847368633961972E-4</v>
      </c>
      <c r="U198" s="265">
        <f>('Fluid (original units) sorted'!U198)/('Fluid (original units) sorted'!U$420*1000)</f>
        <v>5.3710775148791636E-5</v>
      </c>
      <c r="V198" s="265">
        <f>('Fluid (original units) sorted'!V198)/('Fluid (original units) sorted'!V$420*1000)</f>
        <v>3.992015968063872E-4</v>
      </c>
      <c r="W198" s="265">
        <f>('Fluid (original units) sorted'!W198)/('Fluid (original units) sorted'!W$420*1000)</f>
        <v>2.2217650689158611E-4</v>
      </c>
      <c r="X198" s="265">
        <f>('Fluid (original units) sorted'!X198)/('Fluid (original units) sorted'!X$420*1000)</f>
        <v>0</v>
      </c>
      <c r="Y198" s="101">
        <f t="shared" si="3"/>
        <v>8.9083370145773113</v>
      </c>
      <c r="Z198" s="251"/>
      <c r="AA198" s="251"/>
      <c r="AB198" s="265">
        <f>('Fluid (original units) sorted'!AB198)/('Fluid (original units) sorted'!AB$420*1000)</f>
        <v>1.4787149966678957E-3</v>
      </c>
      <c r="AC198" s="303"/>
      <c r="AD198" s="265">
        <f>('Fluid (original units) sorted'!AD198)/('Fluid (original units) sorted'!AD$420*1000)</f>
        <v>9.8893846304389012E-5</v>
      </c>
      <c r="AE198" s="265">
        <f>('Fluid (original units) sorted'!AE198)/('Fluid (original units) sorted'!AE$420*1000)</f>
        <v>1.0436352353820552E-4</v>
      </c>
      <c r="AF198" s="303"/>
      <c r="AG198" s="303"/>
      <c r="AH198" s="307"/>
      <c r="AI198" s="287"/>
      <c r="AJ198" s="24"/>
    </row>
    <row r="199" spans="1:36" s="26" customFormat="1">
      <c r="A199" s="11" t="s">
        <v>358</v>
      </c>
      <c r="B199" s="12" t="s">
        <v>42</v>
      </c>
      <c r="C199" s="12" t="s">
        <v>77</v>
      </c>
      <c r="D199" s="12" t="s">
        <v>181</v>
      </c>
      <c r="E199" s="11">
        <v>79</v>
      </c>
      <c r="F199" s="13"/>
      <c r="G199" s="11">
        <v>41.845934</v>
      </c>
      <c r="H199" s="11">
        <v>-120.14196699999999</v>
      </c>
      <c r="I199" s="11" t="s">
        <v>358</v>
      </c>
      <c r="J199" s="15">
        <v>-2.1522899298489905E-2</v>
      </c>
      <c r="K199" s="16">
        <v>53.96</v>
      </c>
      <c r="L199" s="16">
        <v>12.2</v>
      </c>
      <c r="M199" s="17">
        <v>21350</v>
      </c>
      <c r="N199" s="265" t="str">
        <f>IF('Fluid (original units) sorted'!N199&lt;&gt;0,(10^-('Fluid (original units) sorted'!N199)),"")</f>
        <v/>
      </c>
      <c r="O199" s="265">
        <f>IF('Fluid (original units) sorted'!O199&lt;&gt;0,(10^-('Fluid (original units) sorted'!O199)),"")</f>
        <v>7.9432823472428087E-9</v>
      </c>
      <c r="P199" s="303"/>
      <c r="Q199" s="318"/>
      <c r="R199" s="265" t="s">
        <v>491</v>
      </c>
      <c r="S199" s="265">
        <f>('Fluid (original units) sorted'!S199)/('Fluid (original units) sorted'!S$420*1000)</f>
        <v>9.3209054593874831E-4</v>
      </c>
      <c r="T199" s="265">
        <f>('Fluid (original units) sorted'!T199)/('Fluid (original units) sorted'!T$420*1000)</f>
        <v>1.0439425883773522E-3</v>
      </c>
      <c r="U199" s="265">
        <f>('Fluid (original units) sorted'!U199)/('Fluid (original units) sorted'!U$420*1000)</f>
        <v>1.2788279797331341E-4</v>
      </c>
      <c r="V199" s="265">
        <f>('Fluid (original units) sorted'!V199)/('Fluid (original units) sorted'!V$420*1000)</f>
        <v>2.4201596806387225E-4</v>
      </c>
      <c r="W199" s="265">
        <f>('Fluid (original units) sorted'!W199)/('Fluid (original units) sorted'!W$420*1000)</f>
        <v>1.4811767126105739E-4</v>
      </c>
      <c r="X199" s="265">
        <f>('Fluid (original units) sorted'!X199)/('Fluid (original units) sorted'!X$420*1000)</f>
        <v>1.4799741004532421E-5</v>
      </c>
      <c r="Y199" s="101">
        <f t="shared" si="3"/>
        <v>8.1632761006308474</v>
      </c>
      <c r="Z199" s="251"/>
      <c r="AA199" s="251"/>
      <c r="AB199" s="265">
        <f>('Fluid (original units) sorted'!AB199)/('Fluid (original units) sorted'!AB$420*1000)</f>
        <v>1.6785413475689627E-3</v>
      </c>
      <c r="AC199" s="303"/>
      <c r="AD199" s="265">
        <f>('Fluid (original units) sorted'!AD199)/('Fluid (original units) sorted'!AD$420*1000)</f>
        <v>8.536100417852524E-5</v>
      </c>
      <c r="AE199" s="265">
        <f>('Fluid (original units) sorted'!AE199)/('Fluid (original units) sorted'!AE$420*1000)</f>
        <v>1.2692860970862831E-4</v>
      </c>
      <c r="AF199" s="265">
        <f>('Fluid (original units) sorted'!AF199)/('Fluid (original units) sorted'!AF$420*1000)</f>
        <v>2.6318001570974153E-5</v>
      </c>
      <c r="AG199" s="265">
        <f>('Fluid (original units) sorted'!AG199)/('Fluid (original units) sorted'!AG$420*1000)</f>
        <v>3.5483870967741938E-5</v>
      </c>
      <c r="AH199" s="307"/>
      <c r="AI199" s="287"/>
      <c r="AJ199" s="24"/>
    </row>
    <row r="200" spans="1:36" s="26" customFormat="1">
      <c r="A200" s="11" t="s">
        <v>359</v>
      </c>
      <c r="B200" s="12" t="s">
        <v>42</v>
      </c>
      <c r="C200" s="12" t="s">
        <v>350</v>
      </c>
      <c r="D200" s="12" t="s">
        <v>181</v>
      </c>
      <c r="E200" s="11">
        <v>200</v>
      </c>
      <c r="F200" s="13"/>
      <c r="G200" s="11">
        <v>41.852296000000003</v>
      </c>
      <c r="H200" s="11">
        <v>-120.093329</v>
      </c>
      <c r="I200" s="11" t="s">
        <v>359</v>
      </c>
      <c r="J200" s="15">
        <v>-0.1939741177654519</v>
      </c>
      <c r="K200" s="16">
        <v>53.96</v>
      </c>
      <c r="L200" s="16">
        <v>12.2</v>
      </c>
      <c r="M200" s="17">
        <v>22838</v>
      </c>
      <c r="N200" s="265" t="str">
        <f>IF('Fluid (original units) sorted'!N200&lt;&gt;0,(10^-('Fluid (original units) sorted'!N200)),"")</f>
        <v/>
      </c>
      <c r="O200" s="265">
        <f>IF('Fluid (original units) sorted'!O200&lt;&gt;0,(10^-('Fluid (original units) sorted'!O200)),"")</f>
        <v>5.0118723362727114E-9</v>
      </c>
      <c r="P200" s="303"/>
      <c r="Q200" s="318"/>
      <c r="R200" s="265" t="s">
        <v>491</v>
      </c>
      <c r="S200" s="265">
        <f>('Fluid (original units) sorted'!S200)/('Fluid (original units) sorted'!S$420*1000)</f>
        <v>8.8215712383488685E-4</v>
      </c>
      <c r="T200" s="265">
        <f>('Fluid (original units) sorted'!T200)/('Fluid (original units) sorted'!T$420*1000)</f>
        <v>7.3945933343395778E-4</v>
      </c>
      <c r="U200" s="265">
        <f>('Fluid (original units) sorted'!U200)/('Fluid (original units) sorted'!U$420*1000)</f>
        <v>1.0997920625704952E-4</v>
      </c>
      <c r="V200" s="265">
        <f>('Fluid (original units) sorted'!V200)/('Fluid (original units) sorted'!V$420*1000)</f>
        <v>1.9461077844311377E-4</v>
      </c>
      <c r="W200" s="265">
        <f>('Fluid (original units) sorted'!W200)/('Fluid (original units) sorted'!W$420*1000)</f>
        <v>3.2092162106562433E-4</v>
      </c>
      <c r="X200" s="265">
        <f>('Fluid (original units) sorted'!X200)/('Fluid (original units) sorted'!X$420*1000)</f>
        <v>9.2498381278327637E-6</v>
      </c>
      <c r="Y200" s="101">
        <f t="shared" si="3"/>
        <v>6.7236285712560271</v>
      </c>
      <c r="Z200" s="251"/>
      <c r="AA200" s="251"/>
      <c r="AB200" s="265">
        <f>('Fluid (original units) sorted'!AB200)/('Fluid (original units) sorted'!AB$420*1000)</f>
        <v>1.9582982388304565E-3</v>
      </c>
      <c r="AC200" s="303"/>
      <c r="AD200" s="265">
        <f>('Fluid (original units) sorted'!AD200)/('Fluid (original units) sorted'!AD$420*1000)</f>
        <v>2.186074497254915E-4</v>
      </c>
      <c r="AE200" s="265">
        <f>('Fluid (original units) sorted'!AE200)/('Fluid (original units) sorted'!AE$420*1000)</f>
        <v>3.666826502693707E-4</v>
      </c>
      <c r="AF200" s="265">
        <f>('Fluid (original units) sorted'!AF200)/('Fluid (original units) sorted'!AF$420*1000)</f>
        <v>1.0527200628389662E-5</v>
      </c>
      <c r="AG200" s="265">
        <f>('Fluid (original units) sorted'!AG200)/('Fluid (original units) sorted'!AG$420*1000)</f>
        <v>1.2903225806451614E-5</v>
      </c>
      <c r="AH200" s="307"/>
      <c r="AI200" s="287"/>
      <c r="AJ200" s="24"/>
    </row>
    <row r="201" spans="1:36">
      <c r="A201" s="11" t="s">
        <v>363</v>
      </c>
      <c r="B201" s="12" t="s">
        <v>42</v>
      </c>
      <c r="C201" s="12" t="s">
        <v>77</v>
      </c>
      <c r="D201" s="12" t="s">
        <v>181</v>
      </c>
      <c r="E201" s="11">
        <v>217</v>
      </c>
      <c r="G201" s="11">
        <v>41.829683000000003</v>
      </c>
      <c r="H201" s="11">
        <v>-120.171468</v>
      </c>
      <c r="I201" s="11" t="s">
        <v>363</v>
      </c>
      <c r="J201" s="15">
        <v>-2.9327829005116712E-2</v>
      </c>
      <c r="K201" s="16">
        <v>55.040000000000006</v>
      </c>
      <c r="L201" s="16">
        <v>12.8</v>
      </c>
      <c r="M201" s="17">
        <v>21439</v>
      </c>
      <c r="N201" s="265" t="str">
        <f>IF('Fluid (original units) sorted'!N201&lt;&gt;0,(10^-('Fluid (original units) sorted'!N201)),"")</f>
        <v/>
      </c>
      <c r="O201" s="265">
        <f>IF('Fluid (original units) sorted'!O201&lt;&gt;0,(10^-('Fluid (original units) sorted'!O201)),"")</f>
        <v>3.1622776601683779E-9</v>
      </c>
      <c r="P201" s="303"/>
      <c r="Q201" s="318"/>
      <c r="R201" s="265" t="s">
        <v>491</v>
      </c>
      <c r="S201" s="265">
        <f>('Fluid (original units) sorted'!S201)/('Fluid (original units) sorted'!S$420*1000)</f>
        <v>8.6551264980026636E-4</v>
      </c>
      <c r="T201" s="265">
        <f>('Fluid (original units) sorted'!T201)/('Fluid (original units) sorted'!T$420*1000)</f>
        <v>5.654689020377324E-3</v>
      </c>
      <c r="U201" s="265">
        <f>('Fluid (original units) sorted'!U201)/('Fluid (original units) sorted'!U$420*1000)</f>
        <v>6.649905494612297E-5</v>
      </c>
      <c r="V201" s="265">
        <f>('Fluid (original units) sorted'!V201)/('Fluid (original units) sorted'!V$420*1000)</f>
        <v>1.9960079840319362E-5</v>
      </c>
      <c r="W201" s="265">
        <f>('Fluid (original units) sorted'!W201)/('Fluid (original units) sorted'!W$420*1000)</f>
        <v>2.8800658300761158E-5</v>
      </c>
      <c r="X201" s="265">
        <f>('Fluid (original units) sorted'!X201)/('Fluid (original units) sorted'!X$420*1000)</f>
        <v>8.3248543150494863E-5</v>
      </c>
      <c r="Y201" s="101">
        <f t="shared" si="3"/>
        <v>85.034126048237979</v>
      </c>
      <c r="Z201" s="251"/>
      <c r="AA201" s="251"/>
      <c r="AB201" s="265">
        <f>('Fluid (original units) sorted'!AB201)/('Fluid (original units) sorted'!AB$420*1000)</f>
        <v>5.3753288392387015E-3</v>
      </c>
      <c r="AC201" s="303"/>
      <c r="AD201" s="265">
        <f>('Fluid (original units) sorted'!AD201)/('Fluid (original units) sorted'!AD$420*1000)</f>
        <v>6.0377295638469077E-5</v>
      </c>
      <c r="AE201" s="265">
        <f>('Fluid (original units) sorted'!AE201)/('Fluid (original units) sorted'!AE$420*1000)</f>
        <v>5.6412715426057034E-4</v>
      </c>
      <c r="AF201" s="265">
        <f>('Fluid (original units) sorted'!AF201)/('Fluid (original units) sorted'!AF$420*1000)</f>
        <v>1.0527200628389661E-4</v>
      </c>
      <c r="AG201" s="265">
        <f>('Fluid (original units) sorted'!AG201)/('Fluid (original units) sorted'!AG$420*1000)</f>
        <v>4.8387096774193544E-6</v>
      </c>
      <c r="AH201" s="307"/>
      <c r="AI201" s="287"/>
      <c r="AJ201" s="24"/>
    </row>
    <row r="202" spans="1:36">
      <c r="A202" s="27" t="s">
        <v>345</v>
      </c>
      <c r="B202" s="12" t="s">
        <v>42</v>
      </c>
      <c r="C202" s="12" t="s">
        <v>85</v>
      </c>
      <c r="D202" s="12" t="s">
        <v>208</v>
      </c>
      <c r="E202" s="27">
        <v>60</v>
      </c>
      <c r="F202" s="28"/>
      <c r="G202" s="11">
        <v>41.864454000000002</v>
      </c>
      <c r="H202" s="11">
        <v>-120.152522</v>
      </c>
      <c r="I202" s="27" t="s">
        <v>345</v>
      </c>
      <c r="J202" s="15">
        <v>-5.9785975210491313E-4</v>
      </c>
      <c r="K202" s="16">
        <v>55.94</v>
      </c>
      <c r="L202" s="16">
        <v>13.3</v>
      </c>
      <c r="M202" s="17">
        <v>27997</v>
      </c>
      <c r="N202" s="265">
        <f>IF('Fluid (original units) sorted'!N202&lt;&gt;0,(10^-('Fluid (original units) sorted'!N202)),"")</f>
        <v>3.9810717055349618E-7</v>
      </c>
      <c r="O202" s="265">
        <f>IF('Fluid (original units) sorted'!O202&lt;&gt;0,(10^-('Fluid (original units) sorted'!O202)),"")</f>
        <v>6.3095734448019329E-9</v>
      </c>
      <c r="P202" s="303"/>
      <c r="Q202" s="318"/>
      <c r="R202" s="265" t="s">
        <v>491</v>
      </c>
      <c r="S202" s="303"/>
      <c r="T202" s="265">
        <f>('Fluid (original units) sorted'!T202)/('Fluid (original units) sorted'!T$420*1000)</f>
        <v>4.001779922113183E-4</v>
      </c>
      <c r="U202" s="265">
        <f>('Fluid (original units) sorted'!U202)/('Fluid (original units) sorted'!U$420*1000)</f>
        <v>4.3480151310926561E-5</v>
      </c>
      <c r="V202" s="265">
        <f>('Fluid (original units) sorted'!V202)/('Fluid (original units) sorted'!V$420*1000)</f>
        <v>3.992015968063872E-4</v>
      </c>
      <c r="W202" s="265">
        <f>('Fluid (original units) sorted'!W202)/('Fluid (original units) sorted'!W$420*1000)</f>
        <v>4.5258177329767537E-4</v>
      </c>
      <c r="X202" s="265">
        <f>('Fluid (original units) sorted'!X202)/('Fluid (original units) sorted'!X$420*1000)</f>
        <v>0</v>
      </c>
      <c r="Y202" s="101">
        <f t="shared" si="3"/>
        <v>9.2036936428681102</v>
      </c>
      <c r="Z202" s="251"/>
      <c r="AA202" s="251"/>
      <c r="AB202" s="265">
        <f>('Fluid (original units) sorted'!AB202)/('Fluid (original units) sorted'!AB$420*1000)</f>
        <v>1.5586455370283224E-3</v>
      </c>
      <c r="AC202" s="303"/>
      <c r="AD202" s="265">
        <f>('Fluid (original units) sorted'!AD202)/('Fluid (original units) sorted'!AD$420*1000)</f>
        <v>7.1828162052661496E-5</v>
      </c>
      <c r="AE202" s="265">
        <f>('Fluid (original units) sorted'!AE202)/('Fluid (original units) sorted'!AE$420*1000)</f>
        <v>2.8206357713028517E-5</v>
      </c>
      <c r="AF202" s="303"/>
      <c r="AG202" s="303"/>
      <c r="AH202" s="307"/>
      <c r="AI202" s="287"/>
      <c r="AJ202" s="24"/>
    </row>
    <row r="203" spans="1:36">
      <c r="A203" s="11" t="s">
        <v>353</v>
      </c>
      <c r="B203" s="12" t="s">
        <v>42</v>
      </c>
      <c r="C203" s="12" t="s">
        <v>77</v>
      </c>
      <c r="D203" s="12" t="s">
        <v>233</v>
      </c>
      <c r="E203" s="11">
        <v>378</v>
      </c>
      <c r="G203" s="11">
        <v>41.862260999999997</v>
      </c>
      <c r="H203" s="11">
        <v>-120.139611</v>
      </c>
      <c r="I203" s="11" t="s">
        <v>353</v>
      </c>
      <c r="J203" s="15">
        <v>3.4424186972840998E-2</v>
      </c>
      <c r="K203" s="16">
        <v>55.94</v>
      </c>
      <c r="L203" s="16">
        <v>13.3</v>
      </c>
      <c r="M203" s="17">
        <v>30195</v>
      </c>
      <c r="N203" s="265">
        <f>IF('Fluid (original units) sorted'!N203&lt;&gt;0,(10^-('Fluid (original units) sorted'!N203)),"")</f>
        <v>9.9999999999999995E-8</v>
      </c>
      <c r="O203" s="265">
        <f>IF('Fluid (original units) sorted'!O203&lt;&gt;0,(10^-('Fluid (original units) sorted'!O203)),"")</f>
        <v>1E-8</v>
      </c>
      <c r="P203" s="303"/>
      <c r="Q203" s="318"/>
      <c r="R203" s="265" t="s">
        <v>491</v>
      </c>
      <c r="S203" s="303"/>
      <c r="T203" s="265">
        <f>('Fluid (original units) sorted'!T203)/('Fluid (original units) sorted'!T$420*1000)</f>
        <v>7.3945933343395778E-4</v>
      </c>
      <c r="U203" s="265">
        <f>('Fluid (original units) sorted'!U203)/('Fluid (original units) sorted'!U$420*1000)</f>
        <v>1.5857466948690862E-4</v>
      </c>
      <c r="V203" s="265">
        <f>('Fluid (original units) sorted'!V203)/('Fluid (original units) sorted'!V$420*1000)</f>
        <v>4.2415169660678641E-4</v>
      </c>
      <c r="W203" s="265">
        <f>('Fluid (original units) sorted'!W203)/('Fluid (original units) sorted'!W$420*1000)</f>
        <v>3.7029417815264348E-4</v>
      </c>
      <c r="X203" s="265">
        <f>('Fluid (original units) sorted'!X203)/('Fluid (original units) sorted'!X$420*1000)</f>
        <v>9.2498381278327637E-6</v>
      </c>
      <c r="Y203" s="101">
        <f t="shared" si="3"/>
        <v>4.6631617510324057</v>
      </c>
      <c r="Z203" s="251"/>
      <c r="AA203" s="251"/>
      <c r="AB203" s="265">
        <f>('Fluid (original units) sorted'!AB203)/('Fluid (original units) sorted'!AB$420*1000)</f>
        <v>2.1980898599117367E-3</v>
      </c>
      <c r="AC203" s="303"/>
      <c r="AD203" s="303"/>
      <c r="AE203" s="265">
        <f>('Fluid (original units) sorted'!AE203)/('Fluid (original units) sorted'!AE$420*1000)</f>
        <v>1.1282543085211407E-4</v>
      </c>
      <c r="AF203" s="265">
        <f>('Fluid (original units) sorted'!AF203)/('Fluid (original units) sorted'!AF$420*1000)</f>
        <v>1.0527200628389662E-5</v>
      </c>
      <c r="AG203" s="265">
        <f>('Fluid (original units) sorted'!AG203)/('Fluid (original units) sorted'!AG$420*1000)</f>
        <v>0</v>
      </c>
      <c r="AH203" s="307"/>
      <c r="AI203" s="287"/>
      <c r="AJ203" s="24"/>
    </row>
    <row r="204" spans="1:36">
      <c r="A204" s="11" t="s">
        <v>357</v>
      </c>
      <c r="B204" s="12" t="s">
        <v>42</v>
      </c>
      <c r="C204" s="12" t="s">
        <v>77</v>
      </c>
      <c r="D204" s="12" t="s">
        <v>181</v>
      </c>
      <c r="E204" s="11">
        <v>95</v>
      </c>
      <c r="G204" s="11">
        <v>41.845933000000002</v>
      </c>
      <c r="H204" s="11">
        <v>-120.141966</v>
      </c>
      <c r="I204" s="11" t="s">
        <v>357</v>
      </c>
      <c r="J204" s="15">
        <v>-8.804823366456797E-3</v>
      </c>
      <c r="K204" s="16">
        <v>55.94</v>
      </c>
      <c r="L204" s="16">
        <v>13.3</v>
      </c>
      <c r="M204" s="17">
        <v>20608</v>
      </c>
      <c r="N204" s="265" t="str">
        <f>IF('Fluid (original units) sorted'!N204&lt;&gt;0,(10^-('Fluid (original units) sorted'!N204)),"")</f>
        <v/>
      </c>
      <c r="O204" s="265">
        <f>IF('Fluid (original units) sorted'!O204&lt;&gt;0,(10^-('Fluid (original units) sorted'!O204)),"")</f>
        <v>3.981071705534957E-8</v>
      </c>
      <c r="P204" s="303"/>
      <c r="Q204" s="318"/>
      <c r="R204" s="265" t="s">
        <v>491</v>
      </c>
      <c r="S204" s="265">
        <f>('Fluid (original units) sorted'!S204)/('Fluid (original units) sorted'!S$420*1000)</f>
        <v>9.3209054593874831E-4</v>
      </c>
      <c r="T204" s="265">
        <f>('Fluid (original units) sorted'!T204)/('Fluid (original units) sorted'!T$420*1000)</f>
        <v>1.4354210590188593E-3</v>
      </c>
      <c r="U204" s="265">
        <f>('Fluid (original units) sorted'!U204)/('Fluid (original units) sorted'!U$420*1000)</f>
        <v>1.1509451817598207E-4</v>
      </c>
      <c r="V204" s="265">
        <f>('Fluid (original units) sorted'!V204)/('Fluid (original units) sorted'!V$420*1000)</f>
        <v>2.1706586826347304E-4</v>
      </c>
      <c r="W204" s="265">
        <f>('Fluid (original units) sorted'!W204)/('Fluid (original units) sorted'!W$420*1000)</f>
        <v>1.6457519029006376E-4</v>
      </c>
      <c r="X204" s="265">
        <f>('Fluid (original units) sorted'!X204)/('Fluid (original units) sorted'!X$420*1000)</f>
        <v>9.2498381278327637E-6</v>
      </c>
      <c r="Y204" s="101">
        <f t="shared" si="3"/>
        <v>12.471671820408238</v>
      </c>
      <c r="Z204" s="251"/>
      <c r="AA204" s="251"/>
      <c r="AB204" s="265">
        <f>('Fluid (original units) sorted'!AB204)/('Fluid (original units) sorted'!AB$420*1000)</f>
        <v>1.9383156037403497E-3</v>
      </c>
      <c r="AC204" s="303"/>
      <c r="AD204" s="265">
        <f>('Fluid (original units) sorted'!AD204)/('Fluid (original units) sorted'!AD$420*1000)</f>
        <v>1.1450866414192411E-4</v>
      </c>
      <c r="AE204" s="265">
        <f>('Fluid (original units) sorted'!AE204)/('Fluid (original units) sorted'!AE$420*1000)</f>
        <v>1.2128733816602262E-4</v>
      </c>
      <c r="AF204" s="265">
        <f>('Fluid (original units) sorted'!AF204)/('Fluid (original units) sorted'!AF$420*1000)</f>
        <v>4.2108802513558649E-5</v>
      </c>
      <c r="AG204" s="265">
        <f>('Fluid (original units) sorted'!AG204)/('Fluid (original units) sorted'!AG$420*1000)</f>
        <v>2.4193548387096773E-5</v>
      </c>
      <c r="AH204" s="307"/>
      <c r="AI204" s="287"/>
      <c r="AJ204" s="24"/>
    </row>
    <row r="205" spans="1:36">
      <c r="A205" s="11" t="s">
        <v>361</v>
      </c>
      <c r="B205" s="12" t="s">
        <v>42</v>
      </c>
      <c r="C205" s="12" t="s">
        <v>360</v>
      </c>
      <c r="D205" s="12" t="s">
        <v>181</v>
      </c>
      <c r="E205" s="11">
        <v>457</v>
      </c>
      <c r="G205" s="11">
        <v>41.851038000000003</v>
      </c>
      <c r="H205" s="11">
        <v>-120.086468</v>
      </c>
      <c r="I205" s="11" t="s">
        <v>361</v>
      </c>
      <c r="J205" s="15">
        <v>-3.1367605293429766E-2</v>
      </c>
      <c r="K205" s="16">
        <v>55.94</v>
      </c>
      <c r="L205" s="16">
        <v>13.3</v>
      </c>
      <c r="M205" s="17">
        <v>21350</v>
      </c>
      <c r="N205" s="265" t="str">
        <f>IF('Fluid (original units) sorted'!N205&lt;&gt;0,(10^-('Fluid (original units) sorted'!N205)),"")</f>
        <v/>
      </c>
      <c r="O205" s="265">
        <f>IF('Fluid (original units) sorted'!O205&lt;&gt;0,(10^-('Fluid (original units) sorted'!O205)),"")</f>
        <v>3.1622776601683779E-9</v>
      </c>
      <c r="P205" s="303"/>
      <c r="Q205" s="318"/>
      <c r="R205" s="265" t="s">
        <v>491</v>
      </c>
      <c r="S205" s="265">
        <f>('Fluid (original units) sorted'!S205)/('Fluid (original units) sorted'!S$420*1000)</f>
        <v>1.0486018641810918E-3</v>
      </c>
      <c r="T205" s="265">
        <f>('Fluid (original units) sorted'!T205)/('Fluid (original units) sorted'!T$420*1000)</f>
        <v>6.9596172558490145E-4</v>
      </c>
      <c r="U205" s="265">
        <f>('Fluid (original units) sorted'!U205)/('Fluid (original units) sorted'!U$420*1000)</f>
        <v>9.4633270500251931E-5</v>
      </c>
      <c r="V205" s="265">
        <f>('Fluid (original units) sorted'!V205)/('Fluid (original units) sorted'!V$420*1000)</f>
        <v>5.239520958083832E-4</v>
      </c>
      <c r="W205" s="265">
        <f>('Fluid (original units) sorted'!W205)/('Fluid (original units) sorted'!W$420*1000)</f>
        <v>2.4274840567784409E-4</v>
      </c>
      <c r="X205" s="265">
        <f>('Fluid (original units) sorted'!X205)/('Fluid (original units) sorted'!X$420*1000)</f>
        <v>1.4799741004532421E-5</v>
      </c>
      <c r="Y205" s="101">
        <f t="shared" si="3"/>
        <v>7.3543027933611222</v>
      </c>
      <c r="Z205" s="251"/>
      <c r="AA205" s="251"/>
      <c r="AB205" s="265">
        <f>('Fluid (original units) sorted'!AB205)/('Fluid (original units) sorted'!AB$420*1000)</f>
        <v>1.8783676984700294E-3</v>
      </c>
      <c r="AC205" s="303"/>
      <c r="AD205" s="265">
        <f>('Fluid (original units) sorted'!AD205)/('Fluid (original units) sorted'!AD$420*1000)</f>
        <v>1.4573829981699433E-4</v>
      </c>
      <c r="AE205" s="265">
        <f>('Fluid (original units) sorted'!AE205)/('Fluid (original units) sorted'!AE$420*1000)</f>
        <v>2.6796039827377093E-4</v>
      </c>
      <c r="AF205" s="265">
        <f>('Fluid (original units) sorted'!AF205)/('Fluid (original units) sorted'!AF$420*1000)</f>
        <v>1.5790800942584489E-5</v>
      </c>
      <c r="AG205" s="265">
        <f>('Fluid (original units) sorted'!AG205)/('Fluid (original units) sorted'!AG$420*1000)</f>
        <v>2.0967741935483873E-5</v>
      </c>
      <c r="AH205" s="307"/>
      <c r="AI205" s="287"/>
      <c r="AJ205" s="24"/>
    </row>
    <row r="206" spans="1:36">
      <c r="A206" s="27" t="s">
        <v>363</v>
      </c>
      <c r="B206" s="12" t="s">
        <v>42</v>
      </c>
      <c r="C206" s="12" t="s">
        <v>77</v>
      </c>
      <c r="D206" s="12" t="s">
        <v>181</v>
      </c>
      <c r="E206" s="27">
        <v>217</v>
      </c>
      <c r="F206" s="28"/>
      <c r="G206" s="11">
        <v>41.829683000000003</v>
      </c>
      <c r="H206" s="11">
        <v>-120.171468</v>
      </c>
      <c r="I206" s="27" t="s">
        <v>363</v>
      </c>
      <c r="J206" s="15">
        <v>1.0971897633657591E-2</v>
      </c>
      <c r="K206" s="16">
        <v>55.94</v>
      </c>
      <c r="L206" s="16">
        <v>13.3</v>
      </c>
      <c r="M206" s="17">
        <v>23229</v>
      </c>
      <c r="N206" s="265" t="str">
        <f>IF('Fluid (original units) sorted'!N206&lt;&gt;0,(10^-('Fluid (original units) sorted'!N206)),"")</f>
        <v/>
      </c>
      <c r="O206" s="265">
        <f>IF('Fluid (original units) sorted'!O206&lt;&gt;0,(10^-('Fluid (original units) sorted'!O206)),"")</f>
        <v>3.1622776601683779E-9</v>
      </c>
      <c r="P206" s="303"/>
      <c r="Q206" s="318"/>
      <c r="R206" s="265" t="s">
        <v>491</v>
      </c>
      <c r="S206" s="265">
        <f>('Fluid (original units) sorted'!S206)/('Fluid (original units) sorted'!S$420*1000)</f>
        <v>6.8242343541944077E-4</v>
      </c>
      <c r="T206" s="265">
        <f>('Fluid (original units) sorted'!T206)/('Fluid (original units) sorted'!T$420*1000)</f>
        <v>5.654689020377324E-3</v>
      </c>
      <c r="U206" s="265">
        <f>('Fluid (original units) sorted'!U206)/('Fluid (original units) sorted'!U$420*1000)</f>
        <v>4.8595463229859092E-5</v>
      </c>
      <c r="V206" s="265">
        <f>('Fluid (original units) sorted'!V206)/('Fluid (original units) sorted'!V$420*1000)</f>
        <v>9.9800399201596811E-6</v>
      </c>
      <c r="W206" s="265">
        <f>('Fluid (original units) sorted'!W206)/('Fluid (original units) sorted'!W$420*1000)</f>
        <v>0</v>
      </c>
      <c r="X206" s="265">
        <f>('Fluid (original units) sorted'!X206)/('Fluid (original units) sorted'!X$420*1000)</f>
        <v>5.5499028766996575E-5</v>
      </c>
      <c r="Y206" s="101">
        <f t="shared" si="3"/>
        <v>116.36248827653618</v>
      </c>
      <c r="Z206" s="251"/>
      <c r="AA206" s="251"/>
      <c r="AB206" s="265">
        <f>('Fluid (original units) sorted'!AB206)/('Fluid (original units) sorted'!AB$420*1000)</f>
        <v>4.7958324216256067E-3</v>
      </c>
      <c r="AC206" s="303"/>
      <c r="AD206" s="265">
        <f>('Fluid (original units) sorted'!AD206)/('Fluid (original units) sorted'!AD$420*1000)</f>
        <v>9.4729894881046307E-5</v>
      </c>
      <c r="AE206" s="265">
        <f>('Fluid (original units) sorted'!AE206)/('Fluid (original units) sorted'!AE$420*1000)</f>
        <v>4.7950808112148476E-4</v>
      </c>
      <c r="AF206" s="265">
        <f>('Fluid (original units) sorted'!AF206)/('Fluid (original units) sorted'!AF$420*1000)</f>
        <v>8.4217605027117298E-5</v>
      </c>
      <c r="AG206" s="265">
        <f>('Fluid (original units) sorted'!AG206)/('Fluid (original units) sorted'!AG$420*1000)</f>
        <v>5.0000000000000002E-5</v>
      </c>
      <c r="AH206" s="307"/>
      <c r="AI206" s="287"/>
      <c r="AJ206" s="24"/>
    </row>
    <row r="207" spans="1:36">
      <c r="A207" s="24" t="s">
        <v>367</v>
      </c>
      <c r="B207" s="12" t="s">
        <v>42</v>
      </c>
      <c r="D207" s="12" t="s">
        <v>366</v>
      </c>
      <c r="F207" s="13">
        <v>1</v>
      </c>
      <c r="I207" s="24" t="s">
        <v>367</v>
      </c>
      <c r="J207" s="59">
        <v>0</v>
      </c>
      <c r="K207" s="16">
        <v>56.3</v>
      </c>
      <c r="L207" s="35">
        <v>13.5</v>
      </c>
      <c r="M207" s="67"/>
      <c r="N207" s="265" t="str">
        <f>IF('Fluid (original units) sorted'!N207&lt;&gt;0,(10^-('Fluid (original units) sorted'!N207)),"")</f>
        <v/>
      </c>
      <c r="O207" s="265" t="str">
        <f>IF('Fluid (original units) sorted'!O207&lt;&gt;0,(10^-('Fluid (original units) sorted'!O207)),"")</f>
        <v/>
      </c>
      <c r="P207" s="267"/>
      <c r="Q207" s="45"/>
      <c r="R207" s="265" t="s">
        <v>491</v>
      </c>
      <c r="S207" s="265">
        <f>('Fluid (original units) sorted'!S207)/('Fluid (original units) sorted'!S$420*1000)</f>
        <v>8.0559254327563243E-4</v>
      </c>
      <c r="T207" s="265">
        <f>('Fluid (original units) sorted'!T207)/('Fluid (original units) sorted'!T$420*1000)</f>
        <v>8.6995215698112678E-4</v>
      </c>
      <c r="U207" s="265">
        <f>('Fluid (original units) sorted'!U207)/('Fluid (original units) sorted'!U$420*1000)</f>
        <v>3.8364839391994023E-5</v>
      </c>
      <c r="V207" s="265">
        <f>('Fluid (original units) sorted'!V207)/('Fluid (original units) sorted'!V$420*1000)</f>
        <v>4.1167664670658681E-4</v>
      </c>
      <c r="W207" s="265">
        <f>('Fluid (original units) sorted'!W207)/('Fluid (original units) sorted'!W$420*1000)</f>
        <v>3.4149351985188236E-4</v>
      </c>
      <c r="X207" s="265"/>
      <c r="Y207" s="101">
        <f t="shared" si="3"/>
        <v>22.675766946196795</v>
      </c>
      <c r="Z207" s="265">
        <v>0</v>
      </c>
      <c r="AA207" s="251"/>
      <c r="AB207" s="265">
        <f>('Fluid (original units) sorted'!AB207)/('Fluid (original units) sorted'!AB$420*1000)</f>
        <v>2.3272279110015601E-3</v>
      </c>
      <c r="AC207" s="265"/>
      <c r="AD207" s="265">
        <f>('Fluid (original units) sorted'!AD207)/('Fluid (original units) sorted'!AD$420*1000)</f>
        <v>3.3311611386741561E-5</v>
      </c>
      <c r="AE207" s="265">
        <f>('Fluid (original units) sorted'!AE207)/('Fluid (original units) sorted'!AE$420*1000)</f>
        <v>2.8206357713028517E-5</v>
      </c>
      <c r="AF207" s="265"/>
      <c r="AG207" s="265"/>
      <c r="AH207" s="307"/>
      <c r="AI207" s="265"/>
      <c r="AJ207" s="24"/>
    </row>
    <row r="208" spans="1:36">
      <c r="A208" s="27" t="s">
        <v>359</v>
      </c>
      <c r="B208" s="12" t="s">
        <v>42</v>
      </c>
      <c r="C208" s="12" t="s">
        <v>350</v>
      </c>
      <c r="D208" s="12" t="s">
        <v>181</v>
      </c>
      <c r="E208" s="27">
        <v>200</v>
      </c>
      <c r="F208" s="28"/>
      <c r="G208" s="11">
        <v>41.852296000000003</v>
      </c>
      <c r="H208" s="11">
        <v>-120.093329</v>
      </c>
      <c r="I208" s="27" t="s">
        <v>359</v>
      </c>
      <c r="J208" s="15">
        <v>1.3120087077977405E-2</v>
      </c>
      <c r="K208" s="16">
        <v>57.92</v>
      </c>
      <c r="L208" s="16">
        <v>14.4</v>
      </c>
      <c r="M208" s="17">
        <v>28725</v>
      </c>
      <c r="N208" s="265">
        <f>IF('Fluid (original units) sorted'!N208&lt;&gt;0,(10^-('Fluid (original units) sorted'!N208)),"")</f>
        <v>1.2589254117941638E-8</v>
      </c>
      <c r="O208" s="265">
        <f>IF('Fluid (original units) sorted'!O208&lt;&gt;0,(10^-('Fluid (original units) sorted'!O208)),"")</f>
        <v>7.9432823472428087E-9</v>
      </c>
      <c r="P208" s="303"/>
      <c r="Q208" s="318"/>
      <c r="R208" s="265" t="s">
        <v>491</v>
      </c>
      <c r="S208" s="303"/>
      <c r="T208" s="265">
        <f>('Fluid (original units) sorted'!T208)/('Fluid (original units) sorted'!T$420*1000)</f>
        <v>9.5694737267923945E-4</v>
      </c>
      <c r="U208" s="265">
        <f>('Fluid (original units) sorted'!U208)/('Fluid (original units) sorted'!U$420*1000)</f>
        <v>1.0742155029758327E-4</v>
      </c>
      <c r="V208" s="265">
        <f>('Fluid (original units) sorted'!V208)/('Fluid (original units) sorted'!V$420*1000)</f>
        <v>8.9820359281437125E-4</v>
      </c>
      <c r="W208" s="265">
        <f>('Fluid (original units) sorted'!W208)/('Fluid (original units) sorted'!W$420*1000)</f>
        <v>4.9372557087019127E-4</v>
      </c>
      <c r="X208" s="265">
        <f>('Fluid (original units) sorted'!X208)/('Fluid (original units) sorted'!X$420*1000)</f>
        <v>9.2498381278327637E-6</v>
      </c>
      <c r="Y208" s="101">
        <f t="shared" si="3"/>
        <v>8.9083370145773113</v>
      </c>
      <c r="Z208" s="251"/>
      <c r="AA208" s="251"/>
      <c r="AB208" s="265">
        <f>('Fluid (original units) sorted'!AB208)/('Fluid (original units) sorted'!AB$420*1000)</f>
        <v>2.2380551300919499E-3</v>
      </c>
      <c r="AC208" s="303"/>
      <c r="AD208" s="265">
        <f>('Fluid (original units) sorted'!AD208)/('Fluid (original units) sorted'!AD$420*1000)</f>
        <v>4.1639514233426949E-4</v>
      </c>
      <c r="AE208" s="265">
        <f>('Fluid (original units) sorted'!AE208)/('Fluid (original units) sorted'!AE$420*1000)</f>
        <v>6.4874622739965592E-4</v>
      </c>
      <c r="AF208" s="303"/>
      <c r="AG208" s="303"/>
      <c r="AH208" s="307"/>
      <c r="AI208" s="287"/>
      <c r="AJ208" s="24"/>
    </row>
    <row r="209" spans="1:36">
      <c r="A209" s="24" t="s">
        <v>370</v>
      </c>
      <c r="B209" s="12" t="s">
        <v>42</v>
      </c>
      <c r="D209" s="12" t="s">
        <v>366</v>
      </c>
      <c r="F209" s="13">
        <v>8300</v>
      </c>
      <c r="I209" s="24" t="s">
        <v>370</v>
      </c>
      <c r="J209" s="59">
        <v>-0.02</v>
      </c>
      <c r="K209" s="16">
        <v>58.1</v>
      </c>
      <c r="L209" s="35">
        <v>14.5</v>
      </c>
      <c r="M209" s="67"/>
      <c r="N209" s="265" t="str">
        <f>IF('Fluid (original units) sorted'!N209&lt;&gt;0,(10^-('Fluid (original units) sorted'!N209)),"")</f>
        <v/>
      </c>
      <c r="O209" s="265" t="str">
        <f>IF('Fluid (original units) sorted'!O209&lt;&gt;0,(10^-('Fluid (original units) sorted'!O209)),"")</f>
        <v/>
      </c>
      <c r="P209" s="267"/>
      <c r="Q209" s="45"/>
      <c r="R209" s="265" t="s">
        <v>491</v>
      </c>
      <c r="S209" s="265">
        <f>('Fluid (original units) sorted'!S209)/('Fluid (original units) sorted'!S$420*1000)</f>
        <v>1.1085219707057256E-3</v>
      </c>
      <c r="T209" s="265">
        <f>('Fluid (original units) sorted'!T209)/('Fluid (original units) sorted'!T$420*1000)</f>
        <v>2.675102882716965E-3</v>
      </c>
      <c r="U209" s="265">
        <f>('Fluid (original units) sorted'!U209)/('Fluid (original units) sorted'!U$420*1000)</f>
        <v>1.7136294928423996E-4</v>
      </c>
      <c r="V209" s="265">
        <f>('Fluid (original units) sorted'!V209)/('Fluid (original units) sorted'!V$420*1000)</f>
        <v>2.619760479041916E-4</v>
      </c>
      <c r="W209" s="265">
        <f>('Fluid (original units) sorted'!W209)/('Fluid (original units) sorted'!W$420*1000)</f>
        <v>2.1394774737708291E-4</v>
      </c>
      <c r="X209" s="265">
        <f>('Fluid (original units) sorted'!X209)/('Fluid (original units) sorted'!X$420*1000)</f>
        <v>2.7749514383498288E-5</v>
      </c>
      <c r="Y209" s="101">
        <f t="shared" si="3"/>
        <v>15.610742543183989</v>
      </c>
      <c r="Z209" s="265">
        <v>0</v>
      </c>
      <c r="AA209" s="251"/>
      <c r="AB209" s="265">
        <f>('Fluid (original units) sorted'!AB209)/('Fluid (original units) sorted'!AB$420*1000)</f>
        <v>2.540283987360858E-3</v>
      </c>
      <c r="AC209" s="265"/>
      <c r="AD209" s="265">
        <f>('Fluid (original units) sorted'!AD209)/('Fluid (original units) sorted'!AD$420*1000)</f>
        <v>4.5803465656769644E-4</v>
      </c>
      <c r="AE209" s="265">
        <f>('Fluid (original units) sorted'!AE209)/('Fluid (original units) sorted'!AE$420*1000)</f>
        <v>4.5694299495106197E-4</v>
      </c>
      <c r="AF209" s="265"/>
      <c r="AG209" s="265"/>
      <c r="AH209" s="307"/>
      <c r="AI209" s="265"/>
      <c r="AJ209" s="24"/>
    </row>
    <row r="210" spans="1:36">
      <c r="A210" s="11" t="s">
        <v>338</v>
      </c>
      <c r="B210" s="12" t="s">
        <v>42</v>
      </c>
      <c r="C210" s="12" t="s">
        <v>77</v>
      </c>
      <c r="D210" s="12" t="s">
        <v>193</v>
      </c>
      <c r="E210" s="11">
        <v>260</v>
      </c>
      <c r="G210" s="11">
        <v>41.884321999999997</v>
      </c>
      <c r="H210" s="11">
        <v>-120.093013</v>
      </c>
      <c r="I210" s="11" t="s">
        <v>338</v>
      </c>
      <c r="J210" s="15">
        <v>0.12524548841779956</v>
      </c>
      <c r="K210" s="16">
        <v>59.900000000000006</v>
      </c>
      <c r="L210" s="16">
        <v>15.5</v>
      </c>
      <c r="M210" s="17">
        <v>30195</v>
      </c>
      <c r="N210" s="265">
        <f>IF('Fluid (original units) sorted'!N210&lt;&gt;0,(10^-('Fluid (original units) sorted'!N210)),"")</f>
        <v>1.5848931924611133E-8</v>
      </c>
      <c r="O210" s="265">
        <f>IF('Fluid (original units) sorted'!O210&lt;&gt;0,(10^-('Fluid (original units) sorted'!O210)),"")</f>
        <v>1.5848931924611133E-8</v>
      </c>
      <c r="P210" s="303"/>
      <c r="Q210" s="318"/>
      <c r="R210" s="265" t="s">
        <v>491</v>
      </c>
      <c r="S210" s="303"/>
      <c r="T210" s="265">
        <f>('Fluid (original units) sorted'!T210)/('Fluid (original units) sorted'!T$420*1000)</f>
        <v>3.0013349415848873E-3</v>
      </c>
      <c r="U210" s="265">
        <f>('Fluid (original units) sorted'!U210)/('Fluid (original units) sorted'!U$420*1000)</f>
        <v>1.8926654100050386E-4</v>
      </c>
      <c r="V210" s="265">
        <f>('Fluid (original units) sorted'!V210)/('Fluid (original units) sorted'!V$420*1000)</f>
        <v>3.7425149700598805E-4</v>
      </c>
      <c r="W210" s="265">
        <f>('Fluid (original units) sorted'!W210)/('Fluid (original units) sorted'!W$420*1000)</f>
        <v>2.0571898786257971E-4</v>
      </c>
      <c r="X210" s="265">
        <f>('Fluid (original units) sorted'!X210)/('Fluid (original units) sorted'!X$420*1000)</f>
        <v>2.7749514383498288E-5</v>
      </c>
      <c r="Y210" s="101">
        <f t="shared" si="3"/>
        <v>15.857715398184919</v>
      </c>
      <c r="Z210" s="251"/>
      <c r="AA210" s="251"/>
      <c r="AB210" s="265">
        <f>('Fluid (original units) sorted'!AB210)/('Fluid (original units) sorted'!AB$420*1000)</f>
        <v>2.5377946564435509E-3</v>
      </c>
      <c r="AC210" s="303"/>
      <c r="AD210" s="303"/>
      <c r="AE210" s="265">
        <f>('Fluid (original units) sorted'!AE210)/('Fluid (original units) sorted'!AE$420*1000)</f>
        <v>8.1798437367782697E-4</v>
      </c>
      <c r="AF210" s="303">
        <v>0.5</v>
      </c>
      <c r="AG210" s="303">
        <v>0.5</v>
      </c>
      <c r="AH210" s="307"/>
      <c r="AI210" s="287"/>
      <c r="AJ210" s="24"/>
    </row>
    <row r="211" spans="1:36">
      <c r="A211" s="11" t="s">
        <v>340</v>
      </c>
      <c r="B211" s="12" t="s">
        <v>42</v>
      </c>
      <c r="C211" s="12" t="s">
        <v>77</v>
      </c>
      <c r="D211" s="12" t="s">
        <v>210</v>
      </c>
      <c r="E211" s="11">
        <v>400</v>
      </c>
      <c r="G211" s="11">
        <v>41.882292999999997</v>
      </c>
      <c r="H211" s="11">
        <v>-120.130927</v>
      </c>
      <c r="I211" s="11" t="s">
        <v>340</v>
      </c>
      <c r="J211" s="15">
        <v>5.3940227527556422E-2</v>
      </c>
      <c r="K211" s="16">
        <v>59.900000000000006</v>
      </c>
      <c r="L211" s="16">
        <v>15.5</v>
      </c>
      <c r="M211" s="17">
        <v>30195</v>
      </c>
      <c r="N211" s="265">
        <f>IF('Fluid (original units) sorted'!N211&lt;&gt;0,(10^-('Fluid (original units) sorted'!N211)),"")</f>
        <v>3.981071705534957E-8</v>
      </c>
      <c r="O211" s="265">
        <f>IF('Fluid (original units) sorted'!O211&lt;&gt;0,(10^-('Fluid (original units) sorted'!O211)),"")</f>
        <v>1.9952623149688773E-8</v>
      </c>
      <c r="P211" s="303"/>
      <c r="Q211" s="318"/>
      <c r="R211" s="265" t="s">
        <v>491</v>
      </c>
      <c r="S211" s="303"/>
      <c r="T211" s="265">
        <f>('Fluid (original units) sorted'!T211)/('Fluid (original units) sorted'!T$420*1000)</f>
        <v>5.6546890203773245E-4</v>
      </c>
      <c r="U211" s="265">
        <f>('Fluid (original units) sorted'!U211)/('Fluid (original units) sorted'!U$420*1000)</f>
        <v>1.2788279797331341E-4</v>
      </c>
      <c r="V211" s="265">
        <f>('Fluid (original units) sorted'!V211)/('Fluid (original units) sorted'!V$420*1000)</f>
        <v>3.992015968063872E-4</v>
      </c>
      <c r="W211" s="265">
        <f>('Fluid (original units) sorted'!W211)/('Fluid (original units) sorted'!W$420*1000)</f>
        <v>3.2915038058012753E-4</v>
      </c>
      <c r="X211" s="265">
        <f>('Fluid (original units) sorted'!X211)/('Fluid (original units) sorted'!X$420*1000)</f>
        <v>0</v>
      </c>
      <c r="Y211" s="101">
        <f t="shared" si="3"/>
        <v>4.4217745545083753</v>
      </c>
      <c r="Z211" s="251"/>
      <c r="AA211" s="251"/>
      <c r="AB211" s="265">
        <f>('Fluid (original units) sorted'!AB211)/('Fluid (original units) sorted'!AB$420*1000)</f>
        <v>1.778454523019496E-3</v>
      </c>
      <c r="AC211" s="303"/>
      <c r="AD211" s="303"/>
      <c r="AE211" s="265">
        <f>('Fluid (original units) sorted'!AE211)/('Fluid (original units) sorted'!AE$420*1000)</f>
        <v>1.4103178856514259E-4</v>
      </c>
      <c r="AF211" s="265">
        <f>('Fluid (original units) sorted'!AF211)/('Fluid (original units) sorted'!AF$420*1000)</f>
        <v>1.0527200628389662E-5</v>
      </c>
      <c r="AG211" s="265">
        <f>('Fluid (original units) sorted'!AG211)/('Fluid (original units) sorted'!AG$420*1000)</f>
        <v>0</v>
      </c>
      <c r="AH211" s="307"/>
      <c r="AI211" s="287"/>
      <c r="AJ211" s="24"/>
    </row>
    <row r="212" spans="1:36">
      <c r="A212" s="11" t="s">
        <v>344</v>
      </c>
      <c r="B212" s="12" t="s">
        <v>42</v>
      </c>
      <c r="C212" s="12" t="s">
        <v>250</v>
      </c>
      <c r="D212" s="12" t="s">
        <v>343</v>
      </c>
      <c r="E212" s="11">
        <v>197</v>
      </c>
      <c r="G212" s="11">
        <v>41.864454000000002</v>
      </c>
      <c r="H212" s="11">
        <v>-120.152522</v>
      </c>
      <c r="I212" s="11" t="s">
        <v>344</v>
      </c>
      <c r="J212" s="15">
        <v>-2.7930560141149457E-3</v>
      </c>
      <c r="K212" s="16">
        <v>59.900000000000006</v>
      </c>
      <c r="L212" s="16">
        <v>15.5</v>
      </c>
      <c r="M212" s="17">
        <v>26190</v>
      </c>
      <c r="N212" s="265">
        <f>IF('Fluid (original units) sorted'!N212&lt;&gt;0,(10^-('Fluid (original units) sorted'!N212)),"")</f>
        <v>3.1622776601683699E-8</v>
      </c>
      <c r="O212" s="265">
        <f>IF('Fluid (original units) sorted'!O212&lt;&gt;0,(10^-('Fluid (original units) sorted'!O212)),"")</f>
        <v>1.5848931924611133E-8</v>
      </c>
      <c r="P212" s="303"/>
      <c r="Q212" s="318"/>
      <c r="R212" s="265" t="s">
        <v>491</v>
      </c>
      <c r="S212" s="303"/>
      <c r="T212" s="265">
        <f>('Fluid (original units) sorted'!T212)/('Fluid (original units) sorted'!T$420*1000)</f>
        <v>1.78340192181131E-3</v>
      </c>
      <c r="U212" s="265">
        <f>('Fluid (original units) sorted'!U212)/('Fluid (original units) sorted'!U$420*1000)</f>
        <v>8.9517958581319387E-5</v>
      </c>
      <c r="V212" s="265">
        <f>('Fluid (original units) sorted'!V212)/('Fluid (original units) sorted'!V$420*1000)</f>
        <v>1.4471057884231538E-4</v>
      </c>
      <c r="W212" s="265">
        <f>('Fluid (original units) sorted'!W212)/('Fluid (original units) sorted'!W$420*1000)</f>
        <v>9.4630734416786656E-5</v>
      </c>
      <c r="X212" s="265">
        <f>('Fluid (original units) sorted'!X212)/('Fluid (original units) sorted'!X$420*1000)</f>
        <v>1.8499676255665527E-5</v>
      </c>
      <c r="Y212" s="101">
        <f t="shared" si="3"/>
        <v>19.9222809598729</v>
      </c>
      <c r="Z212" s="251"/>
      <c r="AA212" s="251"/>
      <c r="AB212" s="265">
        <f>('Fluid (original units) sorted'!AB212)/('Fluid (original units) sorted'!AB$420*1000)</f>
        <v>1.9582982388304565E-3</v>
      </c>
      <c r="AC212" s="303"/>
      <c r="AD212" s="265">
        <f>('Fluid (original units) sorted'!AD212)/('Fluid (original units) sorted'!AD$420*1000)</f>
        <v>1.0409878558356737E-4</v>
      </c>
      <c r="AE212" s="265">
        <f>('Fluid (original units) sorted'!AE212)/('Fluid (original units) sorted'!AE$420*1000)</f>
        <v>1.3539051702253689E-4</v>
      </c>
      <c r="AF212" s="303"/>
      <c r="AG212" s="303"/>
      <c r="AH212" s="307"/>
      <c r="AI212" s="287"/>
      <c r="AJ212" s="24"/>
    </row>
    <row r="213" spans="1:36" s="26" customFormat="1">
      <c r="A213" s="11" t="s">
        <v>346</v>
      </c>
      <c r="B213" s="12" t="s">
        <v>42</v>
      </c>
      <c r="C213" s="12" t="s">
        <v>85</v>
      </c>
      <c r="D213" s="12" t="s">
        <v>218</v>
      </c>
      <c r="E213" s="11">
        <v>108</v>
      </c>
      <c r="F213" s="13"/>
      <c r="G213" s="14">
        <v>41.864317</v>
      </c>
      <c r="H213" s="11">
        <v>-120.147676</v>
      </c>
      <c r="I213" s="11" t="s">
        <v>346</v>
      </c>
      <c r="J213" s="15">
        <v>-1.5427734765099213E-2</v>
      </c>
      <c r="K213" s="16">
        <v>59.900000000000006</v>
      </c>
      <c r="L213" s="16">
        <v>15.5</v>
      </c>
      <c r="M213" s="17">
        <v>21342</v>
      </c>
      <c r="N213" s="265" t="str">
        <f>IF('Fluid (original units) sorted'!N213&lt;&gt;0,(10^-('Fluid (original units) sorted'!N213)),"")</f>
        <v/>
      </c>
      <c r="O213" s="265">
        <f>IF('Fluid (original units) sorted'!O213&lt;&gt;0,(10^-('Fluid (original units) sorted'!O213)),"")</f>
        <v>1.2589254117941638E-8</v>
      </c>
      <c r="P213" s="303"/>
      <c r="Q213" s="318"/>
      <c r="R213" s="265" t="s">
        <v>491</v>
      </c>
      <c r="S213" s="265">
        <f>('Fluid (original units) sorted'!S213)/('Fluid (original units) sorted'!S$420*1000)</f>
        <v>1.0652463382157123E-3</v>
      </c>
      <c r="T213" s="265">
        <f>('Fluid (original units) sorted'!T213)/('Fluid (original units) sorted'!T$420*1000)</f>
        <v>1.6529090982641409E-3</v>
      </c>
      <c r="U213" s="265">
        <f>('Fluid (original units) sorted'!U213)/('Fluid (original units) sorted'!U$420*1000)</f>
        <v>1.9182419695997011E-4</v>
      </c>
      <c r="V213" s="265">
        <f>('Fluid (original units) sorted'!V213)/('Fluid (original units) sorted'!V$420*1000)</f>
        <v>1.1227544910179641E-4</v>
      </c>
      <c r="W213" s="265">
        <f>('Fluid (original units) sorted'!W213)/('Fluid (original units) sorted'!W$420*1000)</f>
        <v>1.8926146883357331E-4</v>
      </c>
      <c r="X213" s="265">
        <f>('Fluid (original units) sorted'!X213)/('Fluid (original units) sorted'!X$420*1000)</f>
        <v>2.219961150679863E-5</v>
      </c>
      <c r="Y213" s="101">
        <f t="shared" si="3"/>
        <v>8.6167914395547811</v>
      </c>
      <c r="Z213" s="251"/>
      <c r="AA213" s="251"/>
      <c r="AB213" s="265">
        <f>('Fluid (original units) sorted'!AB213)/('Fluid (original units) sorted'!AB$420*1000)</f>
        <v>1.8783676984700294E-3</v>
      </c>
      <c r="AC213" s="303"/>
      <c r="AD213" s="265">
        <f>('Fluid (original units) sorted'!AD213)/('Fluid (original units) sorted'!AD$420*1000)</f>
        <v>1.8737781405042127E-4</v>
      </c>
      <c r="AE213" s="265">
        <f>('Fluid (original units) sorted'!AE213)/('Fluid (original units) sorted'!AE$420*1000)</f>
        <v>2.1154768284771386E-4</v>
      </c>
      <c r="AF213" s="265">
        <f>('Fluid (original units) sorted'!AF213)/('Fluid (original units) sorted'!AF$420*1000)</f>
        <v>4.2108802513558649E-5</v>
      </c>
      <c r="AG213" s="265">
        <f>('Fluid (original units) sorted'!AG213)/('Fluid (original units) sorted'!AG$420*1000)</f>
        <v>1.7741935483870969E-5</v>
      </c>
      <c r="AH213" s="307"/>
      <c r="AI213" s="287"/>
      <c r="AJ213" s="24"/>
    </row>
    <row r="214" spans="1:36">
      <c r="A214" s="27" t="s">
        <v>356</v>
      </c>
      <c r="B214" s="12" t="s">
        <v>42</v>
      </c>
      <c r="C214" s="12" t="s">
        <v>77</v>
      </c>
      <c r="D214" s="12" t="s">
        <v>189</v>
      </c>
      <c r="E214" s="27">
        <v>396</v>
      </c>
      <c r="F214" s="28"/>
      <c r="G214" s="14">
        <v>41.847720000000002</v>
      </c>
      <c r="H214" s="11">
        <v>-120.157605</v>
      </c>
      <c r="I214" s="27" t="s">
        <v>356</v>
      </c>
      <c r="J214" s="15">
        <v>0.14896330000145017</v>
      </c>
      <c r="K214" s="16">
        <v>59.900000000000006</v>
      </c>
      <c r="L214" s="16">
        <v>15.5</v>
      </c>
      <c r="M214" s="17">
        <v>29810</v>
      </c>
      <c r="N214" s="265">
        <f>IF('Fluid (original units) sorted'!N214&lt;&gt;0,(10^-('Fluid (original units) sorted'!N214)),"")</f>
        <v>3.1622776601683699E-8</v>
      </c>
      <c r="O214" s="265">
        <f>IF('Fluid (original units) sorted'!O214&lt;&gt;0,(10^-('Fluid (original units) sorted'!O214)),"")</f>
        <v>7.9432823472428087E-9</v>
      </c>
      <c r="P214" s="303"/>
      <c r="Q214" s="318"/>
      <c r="R214" s="265" t="s">
        <v>491</v>
      </c>
      <c r="S214" s="303"/>
      <c r="T214" s="265">
        <f>('Fluid (original units) sorted'!T214)/('Fluid (original units) sorted'!T$420*1000)</f>
        <v>2.4793636473962113E-3</v>
      </c>
      <c r="U214" s="265">
        <f>('Fluid (original units) sorted'!U214)/('Fluid (original units) sorted'!U$420*1000)</f>
        <v>1.5601701352744234E-4</v>
      </c>
      <c r="V214" s="265">
        <f>('Fluid (original units) sorted'!V214)/('Fluid (original units) sorted'!V$420*1000)</f>
        <v>2.2455089820359281E-4</v>
      </c>
      <c r="W214" s="265">
        <f>('Fluid (original units) sorted'!W214)/('Fluid (original units) sorted'!W$420*1000)</f>
        <v>2.0571898786257971E-4</v>
      </c>
      <c r="X214" s="265">
        <f>('Fluid (original units) sorted'!X214)/('Fluid (original units) sorted'!X$420*1000)</f>
        <v>3.6999352511331055E-5</v>
      </c>
      <c r="Y214" s="101">
        <f t="shared" si="3"/>
        <v>15.891623556555952</v>
      </c>
      <c r="Z214" s="251"/>
      <c r="AA214" s="251"/>
      <c r="AB214" s="265">
        <f>('Fluid (original units) sorted'!AB214)/('Fluid (original units) sorted'!AB$420*1000)</f>
        <v>2.1381419546414168E-3</v>
      </c>
      <c r="AC214" s="303"/>
      <c r="AD214" s="303"/>
      <c r="AE214" s="265">
        <f>('Fluid (original units) sorted'!AE214)/('Fluid (original units) sorted'!AE$420*1000)</f>
        <v>4.5130172340845627E-4</v>
      </c>
      <c r="AF214" s="303"/>
      <c r="AG214" s="303"/>
      <c r="AH214" s="307"/>
      <c r="AI214" s="287"/>
      <c r="AJ214" s="24"/>
    </row>
    <row r="215" spans="1:36">
      <c r="A215" s="11" t="s">
        <v>364</v>
      </c>
      <c r="B215" s="12" t="s">
        <v>42</v>
      </c>
      <c r="C215" s="12" t="s">
        <v>77</v>
      </c>
      <c r="D215" s="12" t="s">
        <v>263</v>
      </c>
      <c r="E215" s="11">
        <v>400</v>
      </c>
      <c r="G215" s="11">
        <v>41.826087000000001</v>
      </c>
      <c r="H215" s="11">
        <v>-120.175049</v>
      </c>
      <c r="I215" s="11" t="s">
        <v>364</v>
      </c>
      <c r="J215" s="15">
        <v>1.9986562608100824E-3</v>
      </c>
      <c r="K215" s="16">
        <v>59.900000000000006</v>
      </c>
      <c r="L215" s="16">
        <v>15.5</v>
      </c>
      <c r="M215" s="17">
        <v>30194</v>
      </c>
      <c r="N215" s="265">
        <f>IF('Fluid (original units) sorted'!N215&lt;&gt;0,(10^-('Fluid (original units) sorted'!N215)),"")</f>
        <v>5.0118723362727164E-8</v>
      </c>
      <c r="O215" s="265">
        <f>IF('Fluid (original units) sorted'!O215&lt;&gt;0,(10^-('Fluid (original units) sorted'!O215)),"")</f>
        <v>1.5848931924611133E-8</v>
      </c>
      <c r="P215" s="303"/>
      <c r="Q215" s="318"/>
      <c r="R215" s="265" t="s">
        <v>491</v>
      </c>
      <c r="S215" s="303"/>
      <c r="T215" s="265">
        <f>('Fluid (original units) sorted'!T215)/('Fluid (original units) sorted'!T$420*1000)</f>
        <v>7.8295694128301411E-4</v>
      </c>
      <c r="U215" s="265">
        <f>('Fluid (original units) sorted'!U215)/('Fluid (original units) sorted'!U$420*1000)</f>
        <v>4.0922495351460295E-5</v>
      </c>
      <c r="V215" s="265">
        <f>('Fluid (original units) sorted'!V215)/('Fluid (original units) sorted'!V$420*1000)</f>
        <v>3.992015968063872E-4</v>
      </c>
      <c r="W215" s="265">
        <f>('Fluid (original units) sorted'!W215)/('Fluid (original units) sorted'!W$420*1000)</f>
        <v>3.2915038058012753E-4</v>
      </c>
      <c r="X215" s="265">
        <f>('Fluid (original units) sorted'!X215)/('Fluid (original units) sorted'!X$420*1000)</f>
        <v>0</v>
      </c>
      <c r="Y215" s="101">
        <f t="shared" si="3"/>
        <v>19.132678360853543</v>
      </c>
      <c r="Z215" s="251"/>
      <c r="AA215" s="251"/>
      <c r="AB215" s="265">
        <f>('Fluid (original units) sorted'!AB215)/('Fluid (original units) sorted'!AB$420*1000)</f>
        <v>2.2380551300919499E-3</v>
      </c>
      <c r="AC215" s="303"/>
      <c r="AD215" s="303"/>
      <c r="AE215" s="265">
        <f>('Fluid (original units) sorted'!AE215)/('Fluid (original units) sorted'!AE$420*1000)</f>
        <v>2.8206357713028517E-5</v>
      </c>
      <c r="AF215" s="265">
        <f>('Fluid (original units) sorted'!AF215)/('Fluid (original units) sorted'!AF$420*1000)</f>
        <v>5.2636003141948311E-6</v>
      </c>
      <c r="AG215" s="265">
        <f>('Fluid (original units) sorted'!AG215)/('Fluid (original units) sorted'!AG$420*1000)</f>
        <v>0</v>
      </c>
      <c r="AH215" s="307"/>
      <c r="AI215" s="287"/>
      <c r="AJ215" s="24"/>
    </row>
    <row r="216" spans="1:36">
      <c r="A216" s="17" t="s">
        <v>342</v>
      </c>
      <c r="B216" s="12" t="s">
        <v>42</v>
      </c>
      <c r="C216" s="12" t="s">
        <v>85</v>
      </c>
      <c r="D216" s="12" t="s">
        <v>341</v>
      </c>
      <c r="E216" s="17">
        <v>23</v>
      </c>
      <c r="G216" s="11">
        <v>41.882337</v>
      </c>
      <c r="H216" s="11">
        <v>-120.14013199999999</v>
      </c>
      <c r="I216" s="17" t="s">
        <v>342</v>
      </c>
      <c r="J216" s="15">
        <v>-0.41917938973126972</v>
      </c>
      <c r="K216" s="16">
        <v>60.980000000000004</v>
      </c>
      <c r="L216" s="16">
        <v>16.100000000000001</v>
      </c>
      <c r="M216" s="17">
        <v>21438</v>
      </c>
      <c r="N216" s="265" t="str">
        <f>IF('Fluid (original units) sorted'!N216&lt;&gt;0,(10^-('Fluid (original units) sorted'!N216)),"")</f>
        <v/>
      </c>
      <c r="O216" s="265">
        <f>IF('Fluid (original units) sorted'!O216&lt;&gt;0,(10^-('Fluid (original units) sorted'!O216)),"")</f>
        <v>2.5118864315095751E-8</v>
      </c>
      <c r="P216" s="303"/>
      <c r="Q216" s="318"/>
      <c r="R216" s="265" t="s">
        <v>491</v>
      </c>
      <c r="S216" s="265">
        <f>('Fluid (original units) sorted'!S216)/('Fluid (original units) sorted'!S$420*1000)</f>
        <v>8.3222370173102527E-4</v>
      </c>
      <c r="T216" s="265">
        <f>('Fluid (original units) sorted'!T216)/('Fluid (original units) sorted'!T$420*1000)</f>
        <v>4.3497607849056339E-4</v>
      </c>
      <c r="U216" s="265">
        <f>('Fluid (original units) sorted'!U216)/('Fluid (original units) sorted'!U$420*1000)</f>
        <v>1.0742155029758327E-4</v>
      </c>
      <c r="V216" s="265">
        <f>('Fluid (original units) sorted'!V216)/('Fluid (original units) sorted'!V$420*1000)</f>
        <v>3.4930139720558884E-4</v>
      </c>
      <c r="W216" s="265">
        <f>('Fluid (original units) sorted'!W216)/('Fluid (original units) sorted'!W$420*1000)</f>
        <v>2.7977782349310838E-4</v>
      </c>
      <c r="X216" s="265">
        <f>('Fluid (original units) sorted'!X216)/('Fluid (original units) sorted'!X$420*1000)</f>
        <v>7.3998705022662106E-6</v>
      </c>
      <c r="Y216" s="101">
        <f t="shared" si="3"/>
        <v>4.0492440975351416</v>
      </c>
      <c r="Z216" s="251"/>
      <c r="AA216" s="251"/>
      <c r="AB216" s="265">
        <f>('Fluid (original units) sorted'!AB216)/('Fluid (original units) sorted'!AB$420*1000)</f>
        <v>1.1390102001360817E-3</v>
      </c>
      <c r="AC216" s="303"/>
      <c r="AD216" s="265">
        <f>('Fluid (original units) sorted'!AD216)/('Fluid (original units) sorted'!AD$420*1000)</f>
        <v>1.8737781405042127E-4</v>
      </c>
      <c r="AE216" s="265">
        <f>('Fluid (original units) sorted'!AE216)/('Fluid (original units) sorted'!AE$420*1000)</f>
        <v>2.8206357713028517E-5</v>
      </c>
      <c r="AF216" s="265">
        <f>('Fluid (original units) sorted'!AF216)/('Fluid (original units) sorted'!AF$420*1000)</f>
        <v>5.2636003141948311E-6</v>
      </c>
      <c r="AG216" s="265">
        <f>('Fluid (original units) sorted'!AG216)/('Fluid (original units) sorted'!AG$420*1000)</f>
        <v>2.2580645161290321E-4</v>
      </c>
      <c r="AH216" s="307"/>
      <c r="AI216" s="287"/>
      <c r="AJ216" s="24"/>
    </row>
    <row r="217" spans="1:36">
      <c r="A217" s="69" t="s">
        <v>342</v>
      </c>
      <c r="B217" s="12" t="s">
        <v>42</v>
      </c>
      <c r="C217" s="12" t="s">
        <v>85</v>
      </c>
      <c r="D217" s="12" t="s">
        <v>341</v>
      </c>
      <c r="E217" s="69">
        <v>23</v>
      </c>
      <c r="F217" s="28"/>
      <c r="G217" s="11">
        <v>41.882337</v>
      </c>
      <c r="H217" s="11">
        <v>-120.14013199999999</v>
      </c>
      <c r="I217" s="69" t="s">
        <v>342</v>
      </c>
      <c r="J217" s="15">
        <v>-9.5861507242851025E-4</v>
      </c>
      <c r="K217" s="16">
        <v>60.980000000000004</v>
      </c>
      <c r="L217" s="16">
        <v>16.100000000000001</v>
      </c>
      <c r="M217" s="17">
        <v>22838</v>
      </c>
      <c r="N217" s="265">
        <f>IF('Fluid (original units) sorted'!N217&lt;&gt;0,(10^-('Fluid (original units) sorted'!N217)),"")</f>
        <v>3.981071705534957E-8</v>
      </c>
      <c r="O217" s="265">
        <f>IF('Fluid (original units) sorted'!O217&lt;&gt;0,(10^-('Fluid (original units) sorted'!O217)),"")</f>
        <v>1E-8</v>
      </c>
      <c r="P217" s="303"/>
      <c r="Q217" s="318"/>
      <c r="R217" s="265" t="s">
        <v>491</v>
      </c>
      <c r="S217" s="265">
        <f>('Fluid (original units) sorted'!S217)/('Fluid (original units) sorted'!S$420*1000)</f>
        <v>8.3222370173102527E-4</v>
      </c>
      <c r="T217" s="265">
        <f>('Fluid (original units) sorted'!T217)/('Fluid (original units) sorted'!T$420*1000)</f>
        <v>6.9596172558490145E-4</v>
      </c>
      <c r="U217" s="265">
        <f>('Fluid (original units) sorted'!U217)/('Fluid (original units) sorted'!U$420*1000)</f>
        <v>1.4834404564904356E-4</v>
      </c>
      <c r="V217" s="265">
        <f>('Fluid (original units) sorted'!V217)/('Fluid (original units) sorted'!V$420*1000)</f>
        <v>3.992015968063872E-4</v>
      </c>
      <c r="W217" s="265">
        <f>('Fluid (original units) sorted'!W217)/('Fluid (original units) sorted'!W$420*1000)</f>
        <v>2.7977782349310838E-4</v>
      </c>
      <c r="X217" s="265">
        <f>('Fluid (original units) sorted'!X217)/('Fluid (original units) sorted'!X$420*1000)</f>
        <v>5.5499028766996575E-6</v>
      </c>
      <c r="Y217" s="101">
        <f t="shared" si="3"/>
        <v>4.6915379888683022</v>
      </c>
      <c r="Z217" s="251"/>
      <c r="AA217" s="251"/>
      <c r="AB217" s="265">
        <f>('Fluid (original units) sorted'!AB217)/('Fluid (original units) sorted'!AB$420*1000)</f>
        <v>1.9982635090106697E-3</v>
      </c>
      <c r="AC217" s="303"/>
      <c r="AD217" s="265">
        <f>('Fluid (original units) sorted'!AD217)/('Fluid (original units) sorted'!AD$420*1000)</f>
        <v>4.1639514233426951E-5</v>
      </c>
      <c r="AE217" s="265">
        <f>('Fluid (original units) sorted'!AE217)/('Fluid (original units) sorted'!AE$420*1000)</f>
        <v>7.897780159647984E-5</v>
      </c>
      <c r="AF217" s="265">
        <f>('Fluid (original units) sorted'!AF217)/('Fluid (original units) sorted'!AF$420*1000)</f>
        <v>1.0527200628389662E-5</v>
      </c>
      <c r="AG217" s="265">
        <f>('Fluid (original units) sorted'!AG217)/('Fluid (original units) sorted'!AG$420*1000)</f>
        <v>3.5483870967741938E-5</v>
      </c>
      <c r="AH217" s="307"/>
      <c r="AI217" s="287"/>
      <c r="AJ217" s="24"/>
    </row>
    <row r="218" spans="1:36">
      <c r="A218" s="11" t="s">
        <v>356</v>
      </c>
      <c r="B218" s="12" t="s">
        <v>42</v>
      </c>
      <c r="C218" s="12" t="s">
        <v>77</v>
      </c>
      <c r="D218" s="12" t="s">
        <v>189</v>
      </c>
      <c r="E218" s="11">
        <v>396</v>
      </c>
      <c r="G218" s="14">
        <v>41.847720000000002</v>
      </c>
      <c r="H218" s="11">
        <v>-120.157605</v>
      </c>
      <c r="I218" s="11" t="s">
        <v>356</v>
      </c>
      <c r="J218" s="15">
        <v>-1.1168443799261171E-3</v>
      </c>
      <c r="K218" s="16">
        <v>60.980000000000004</v>
      </c>
      <c r="L218" s="16">
        <v>16.100000000000001</v>
      </c>
      <c r="M218" s="17">
        <v>26190</v>
      </c>
      <c r="N218" s="265">
        <f>IF('Fluid (original units) sorted'!N218&lt;&gt;0,(10^-('Fluid (original units) sorted'!N218)),"")</f>
        <v>5.0118723362727164E-8</v>
      </c>
      <c r="O218" s="265">
        <f>IF('Fluid (original units) sorted'!O218&lt;&gt;0,(10^-('Fluid (original units) sorted'!O218)),"")</f>
        <v>1E-8</v>
      </c>
      <c r="P218" s="303"/>
      <c r="Q218" s="318"/>
      <c r="R218" s="265" t="s">
        <v>491</v>
      </c>
      <c r="S218" s="303"/>
      <c r="T218" s="265">
        <f>('Fluid (original units) sorted'!T218)/('Fluid (original units) sorted'!T$420*1000)</f>
        <v>2.4793636473962113E-3</v>
      </c>
      <c r="U218" s="265">
        <f>('Fluid (original units) sorted'!U218)/('Fluid (original units) sorted'!U$420*1000)</f>
        <v>1.6368998140584118E-4</v>
      </c>
      <c r="V218" s="265">
        <f>('Fluid (original units) sorted'!V218)/('Fluid (original units) sorted'!V$420*1000)</f>
        <v>2.3952095808383233E-4</v>
      </c>
      <c r="W218" s="265">
        <f>('Fluid (original units) sorted'!W218)/('Fluid (original units) sorted'!W$420*1000)</f>
        <v>2.0160460810532814E-4</v>
      </c>
      <c r="X218" s="265">
        <f>('Fluid (original units) sorted'!X218)/('Fluid (original units) sorted'!X$420*1000)</f>
        <v>4.6249190639163815E-5</v>
      </c>
      <c r="Y218" s="101">
        <f t="shared" si="3"/>
        <v>15.146703702342389</v>
      </c>
      <c r="Z218" s="251"/>
      <c r="AA218" s="251"/>
      <c r="AB218" s="265">
        <f>('Fluid (original units) sorted'!AB218)/('Fluid (original units) sorted'!AB$420*1000)</f>
        <v>2.1381419546414168E-3</v>
      </c>
      <c r="AC218" s="303"/>
      <c r="AD218" s="265">
        <f>('Fluid (original units) sorted'!AD218)/('Fluid (original units) sorted'!AD$420*1000)</f>
        <v>4.3721489945098299E-4</v>
      </c>
      <c r="AE218" s="265">
        <f>('Fluid (original units) sorted'!AE218)/('Fluid (original units) sorted'!AE$420*1000)</f>
        <v>5.0771443883451325E-4</v>
      </c>
      <c r="AF218" s="303"/>
      <c r="AG218" s="303"/>
      <c r="AH218" s="307"/>
      <c r="AI218" s="287"/>
      <c r="AJ218" s="24"/>
    </row>
    <row r="219" spans="1:36" s="26" customFormat="1">
      <c r="A219" s="11" t="s">
        <v>365</v>
      </c>
      <c r="B219" s="12" t="s">
        <v>42</v>
      </c>
      <c r="C219" s="12" t="s">
        <v>77</v>
      </c>
      <c r="D219" s="12" t="s">
        <v>263</v>
      </c>
      <c r="E219" s="11">
        <v>400</v>
      </c>
      <c r="F219" s="13"/>
      <c r="G219" s="11">
        <v>41.819375999999998</v>
      </c>
      <c r="H219" s="11">
        <v>-120.171649</v>
      </c>
      <c r="I219" s="11" t="s">
        <v>365</v>
      </c>
      <c r="J219" s="15">
        <v>-0.96515968477899572</v>
      </c>
      <c r="K219" s="16">
        <v>60.980000000000004</v>
      </c>
      <c r="L219" s="16">
        <v>16.100000000000001</v>
      </c>
      <c r="M219" s="17">
        <v>30194</v>
      </c>
      <c r="N219" s="265">
        <f>IF('Fluid (original units) sorted'!N219&lt;&gt;0,(10^-('Fluid (original units) sorted'!N219)),"")</f>
        <v>1.9952623149688773E-8</v>
      </c>
      <c r="O219" s="265">
        <f>IF('Fluid (original units) sorted'!O219&lt;&gt;0,(10^-('Fluid (original units) sorted'!O219)),"")</f>
        <v>1.2589254117941638E-8</v>
      </c>
      <c r="P219" s="303"/>
      <c r="Q219" s="318"/>
      <c r="R219" s="265" t="s">
        <v>491</v>
      </c>
      <c r="S219" s="303"/>
      <c r="T219" s="265">
        <f>('Fluid (original units) sorted'!T219)/('Fluid (original units) sorted'!T$420*1000)</f>
        <v>1.4789186668679156E-3</v>
      </c>
      <c r="U219" s="265">
        <f>('Fluid (original units) sorted'!U219)/('Fluid (original units) sorted'!U$420*1000)</f>
        <v>1.0230623837865073E-4</v>
      </c>
      <c r="V219" s="265">
        <f>('Fluid (original units) sorted'!V219)/('Fluid (original units) sorted'!V$420*1000)</f>
        <v>3.2435129740518963E-4</v>
      </c>
      <c r="W219" s="265">
        <f>('Fluid (original units) sorted'!W219)/('Fluid (original units) sorted'!W$420*1000)</f>
        <v>2.4686278543509563E-4</v>
      </c>
      <c r="X219" s="265">
        <f>('Fluid (original units) sorted'!X219)/('Fluid (original units) sorted'!X$420*1000)</f>
        <v>0</v>
      </c>
      <c r="Y219" s="101">
        <f t="shared" si="3"/>
        <v>14.455801428200457</v>
      </c>
      <c r="Z219" s="251"/>
      <c r="AA219" s="251"/>
      <c r="AB219" s="265">
        <f>('Fluid (original units) sorted'!AB219)/('Fluid (original units) sorted'!AB$420*1000)</f>
        <v>2.5178120213534437E-3</v>
      </c>
      <c r="AC219" s="303"/>
      <c r="AD219" s="303"/>
      <c r="AE219" s="265">
        <f>('Fluid (original units) sorted'!AE219)/('Fluid (original units) sorted'!AE$420*1000)</f>
        <v>8.4619073139085551E-5</v>
      </c>
      <c r="AF219" s="265">
        <f>('Fluid (original units) sorted'!AF219)/('Fluid (original units) sorted'!AF$420*1000)</f>
        <v>1.0527200628389662E-5</v>
      </c>
      <c r="AG219" s="265">
        <f>('Fluid (original units) sorted'!AG219)/('Fluid (original units) sorted'!AG$420*1000)</f>
        <v>0</v>
      </c>
      <c r="AH219" s="307"/>
      <c r="AI219" s="287"/>
      <c r="AJ219" s="24"/>
    </row>
    <row r="220" spans="1:36" s="26" customFormat="1">
      <c r="A220" s="11" t="s">
        <v>337</v>
      </c>
      <c r="B220" s="12" t="s">
        <v>42</v>
      </c>
      <c r="C220" s="12" t="s">
        <v>77</v>
      </c>
      <c r="D220" s="12" t="s">
        <v>193</v>
      </c>
      <c r="E220" s="11">
        <v>410</v>
      </c>
      <c r="F220" s="13"/>
      <c r="G220" s="11">
        <v>41.881177999999998</v>
      </c>
      <c r="H220" s="11">
        <v>-120.101303</v>
      </c>
      <c r="I220" s="11" t="s">
        <v>337</v>
      </c>
      <c r="J220" s="15">
        <v>0.17320344603286897</v>
      </c>
      <c r="K220" s="16">
        <v>62.06</v>
      </c>
      <c r="L220" s="16">
        <v>16.7</v>
      </c>
      <c r="M220" s="17">
        <v>30195</v>
      </c>
      <c r="N220" s="265">
        <f>IF('Fluid (original units) sorted'!N220&lt;&gt;0,(10^-('Fluid (original units) sorted'!N220)),"")</f>
        <v>1.9952623149688773E-8</v>
      </c>
      <c r="O220" s="265">
        <f>IF('Fluid (original units) sorted'!O220&lt;&gt;0,(10^-('Fluid (original units) sorted'!O220)),"")</f>
        <v>1.9952623149688773E-8</v>
      </c>
      <c r="P220" s="303"/>
      <c r="Q220" s="318"/>
      <c r="R220" s="265" t="s">
        <v>491</v>
      </c>
      <c r="S220" s="303"/>
      <c r="T220" s="265">
        <f>('Fluid (original units) sorted'!T220)/('Fluid (original units) sorted'!T$420*1000)</f>
        <v>1.522416274716972E-3</v>
      </c>
      <c r="U220" s="265">
        <f>('Fluid (original units) sorted'!U220)/('Fluid (original units) sorted'!U$420*1000)</f>
        <v>1.4067107777064475E-4</v>
      </c>
      <c r="V220" s="265">
        <f>('Fluid (original units) sorted'!V220)/('Fluid (original units) sorted'!V$420*1000)</f>
        <v>5.9880239520958083E-4</v>
      </c>
      <c r="W220" s="265">
        <f>('Fluid (original units) sorted'!W220)/('Fluid (original units) sorted'!W$420*1000)</f>
        <v>3.2915038058012753E-4</v>
      </c>
      <c r="X220" s="265">
        <f>('Fluid (original units) sorted'!X220)/('Fluid (original units) sorted'!X$420*1000)</f>
        <v>2.7749514383498288E-5</v>
      </c>
      <c r="Y220" s="101">
        <f t="shared" si="3"/>
        <v>10.822525133412107</v>
      </c>
      <c r="Z220" s="251"/>
      <c r="AA220" s="251"/>
      <c r="AB220" s="265">
        <f>('Fluid (original units) sorted'!AB220)/('Fluid (original units) sorted'!AB$420*1000)</f>
        <v>1.838402428289816E-3</v>
      </c>
      <c r="AC220" s="303"/>
      <c r="AD220" s="303"/>
      <c r="AE220" s="265">
        <f>('Fluid (original units) sorted'!AE220)/('Fluid (original units) sorted'!AE$420*1000)</f>
        <v>6.2053986968662732E-4</v>
      </c>
      <c r="AF220" s="265">
        <f>('Fluid (original units) sorted'!AF220)/('Fluid (original units) sorted'!AF$420*1000)</f>
        <v>2.1054401256779324E-5</v>
      </c>
      <c r="AG220" s="265">
        <f>('Fluid (original units) sorted'!AG220)/('Fluid (original units) sorted'!AG$420*1000)</f>
        <v>0</v>
      </c>
      <c r="AH220" s="307"/>
      <c r="AI220" s="287"/>
      <c r="AJ220" s="24"/>
    </row>
    <row r="221" spans="1:36">
      <c r="A221" s="11" t="s">
        <v>339</v>
      </c>
      <c r="B221" s="12" t="s">
        <v>42</v>
      </c>
      <c r="C221" s="12" t="s">
        <v>77</v>
      </c>
      <c r="D221" s="12" t="s">
        <v>193</v>
      </c>
      <c r="E221" s="11">
        <v>370</v>
      </c>
      <c r="I221" s="11" t="s">
        <v>339</v>
      </c>
      <c r="J221" s="15" t="e">
        <v>#DIV/0!</v>
      </c>
      <c r="K221" s="16">
        <v>62.96</v>
      </c>
      <c r="L221" s="16">
        <v>17.2</v>
      </c>
      <c r="M221" s="17">
        <v>30195</v>
      </c>
      <c r="N221" s="265">
        <f>IF('Fluid (original units) sorted'!N221&lt;&gt;0,(10^-('Fluid (original units) sorted'!N221)),"")</f>
        <v>5.0118723362727164E-8</v>
      </c>
      <c r="O221" s="265" t="str">
        <f>IF('Fluid (original units) sorted'!O221&lt;&gt;0,(10^-('Fluid (original units) sorted'!O221)),"")</f>
        <v/>
      </c>
      <c r="P221" s="303"/>
      <c r="Q221" s="318"/>
      <c r="R221" s="265" t="s">
        <v>491</v>
      </c>
      <c r="S221" s="303"/>
      <c r="T221" s="303"/>
      <c r="U221" s="303"/>
      <c r="V221" s="303"/>
      <c r="W221" s="303"/>
      <c r="X221" s="303"/>
      <c r="Y221" s="101" t="e">
        <f t="shared" si="3"/>
        <v>#DIV/0!</v>
      </c>
      <c r="Z221" s="251"/>
      <c r="AA221" s="251"/>
      <c r="AB221" s="265">
        <f>('Fluid (original units) sorted'!AB221)/('Fluid (original units) sorted'!AB$420*1000)</f>
        <v>0</v>
      </c>
      <c r="AC221" s="303"/>
      <c r="AD221" s="303"/>
      <c r="AE221" s="303"/>
      <c r="AF221" s="303"/>
      <c r="AG221" s="303"/>
      <c r="AH221" s="307"/>
      <c r="AI221" s="287"/>
      <c r="AJ221" s="24"/>
    </row>
    <row r="222" spans="1:36">
      <c r="A222" s="11" t="s">
        <v>339</v>
      </c>
      <c r="B222" s="12" t="s">
        <v>42</v>
      </c>
      <c r="E222" s="11">
        <v>370</v>
      </c>
      <c r="I222" s="11" t="s">
        <v>339</v>
      </c>
      <c r="J222" s="15">
        <v>0.20007400265738984</v>
      </c>
      <c r="K222" s="16">
        <v>62.96</v>
      </c>
      <c r="L222" s="16">
        <v>17.2</v>
      </c>
      <c r="M222" s="17">
        <v>30195</v>
      </c>
      <c r="N222" s="265">
        <f>IF('Fluid (original units) sorted'!N222&lt;&gt;0,(10^-('Fluid (original units) sorted'!N222)),"")</f>
        <v>5.0118723362727164E-8</v>
      </c>
      <c r="O222" s="265">
        <f>IF('Fluid (original units) sorted'!O222&lt;&gt;0,(10^-('Fluid (original units) sorted'!O222)),"")</f>
        <v>1.9952623149688773E-8</v>
      </c>
      <c r="P222" s="303"/>
      <c r="Q222" s="318"/>
      <c r="R222" s="265" t="s">
        <v>491</v>
      </c>
      <c r="S222" s="303"/>
      <c r="T222" s="265">
        <f>('Fluid (original units) sorted'!T222)/('Fluid (original units) sorted'!T$420*1000)</f>
        <v>4.3497607849056339E-4</v>
      </c>
      <c r="U222" s="265">
        <f>('Fluid (original units) sorted'!U222)/('Fluid (original units) sorted'!U$420*1000)</f>
        <v>1.7903591716263875E-5</v>
      </c>
      <c r="V222" s="265">
        <f>('Fluid (original units) sorted'!V222)/('Fluid (original units) sorted'!V$420*1000)</f>
        <v>6.9860279441117767E-4</v>
      </c>
      <c r="W222" s="265">
        <f>('Fluid (original units) sorted'!W222)/('Fluid (original units) sorted'!W$420*1000)</f>
        <v>3.2915038058012753E-4</v>
      </c>
      <c r="X222" s="265">
        <f>('Fluid (original units) sorted'!X222)/('Fluid (original units) sorted'!X$420*1000)</f>
        <v>9.2498381278327637E-6</v>
      </c>
      <c r="Y222" s="101">
        <f t="shared" si="3"/>
        <v>24.295464585210855</v>
      </c>
      <c r="Z222" s="251"/>
      <c r="AA222" s="251"/>
      <c r="AB222" s="265">
        <f>('Fluid (original units) sorted'!AB222)/('Fluid (original units) sorted'!AB$420*1000)</f>
        <v>1.6385760773887491E-3</v>
      </c>
      <c r="AC222" s="303"/>
      <c r="AD222" s="303"/>
      <c r="AE222" s="265">
        <f>('Fluid (original units) sorted'!AE222)/('Fluid (original units) sorted'!AE$420*1000)</f>
        <v>2.8206357713028517E-5</v>
      </c>
      <c r="AF222" s="265">
        <f>('Fluid (original units) sorted'!AF222)/('Fluid (original units) sorted'!AF$420*1000)</f>
        <v>5.2636003141948311E-6</v>
      </c>
      <c r="AG222" s="265">
        <f>('Fluid (original units) sorted'!AG222)/('Fluid (original units) sorted'!AG$420*1000)</f>
        <v>0</v>
      </c>
      <c r="AH222" s="307"/>
      <c r="AI222" s="287"/>
      <c r="AJ222" s="24"/>
    </row>
    <row r="223" spans="1:36">
      <c r="A223" s="11" t="s">
        <v>362</v>
      </c>
      <c r="B223" s="12" t="s">
        <v>42</v>
      </c>
      <c r="C223" s="12" t="s">
        <v>80</v>
      </c>
      <c r="D223" s="12" t="s">
        <v>181</v>
      </c>
      <c r="E223" s="11">
        <v>102</v>
      </c>
      <c r="G223" s="11">
        <v>41.825096000000002</v>
      </c>
      <c r="H223" s="11">
        <v>-120.078808</v>
      </c>
      <c r="I223" s="11" t="s">
        <v>362</v>
      </c>
      <c r="J223" s="15">
        <v>-2.4782058479555742E-2</v>
      </c>
      <c r="K223" s="16">
        <v>66.02</v>
      </c>
      <c r="L223" s="16">
        <v>18.899999999999999</v>
      </c>
      <c r="M223" s="17">
        <v>21350</v>
      </c>
      <c r="N223" s="265" t="str">
        <f>IF('Fluid (original units) sorted'!N223&lt;&gt;0,(10^-('Fluid (original units) sorted'!N223)),"")</f>
        <v/>
      </c>
      <c r="O223" s="265">
        <f>IF('Fluid (original units) sorted'!O223&lt;&gt;0,(10^-('Fluid (original units) sorted'!O223)),"")</f>
        <v>5.0118723362727114E-9</v>
      </c>
      <c r="P223" s="303"/>
      <c r="Q223" s="318"/>
      <c r="R223" s="265" t="s">
        <v>491</v>
      </c>
      <c r="S223" s="265">
        <f>('Fluid (original units) sorted'!S223)/('Fluid (original units) sorted'!S$420*1000)</f>
        <v>1.0486018641810918E-3</v>
      </c>
      <c r="T223" s="265">
        <f>('Fluid (original units) sorted'!T223)/('Fluid (original units) sorted'!T$420*1000)</f>
        <v>2.3923684316980989E-3</v>
      </c>
      <c r="U223" s="265">
        <f>('Fluid (original units) sorted'!U223)/('Fluid (original units) sorted'!U$420*1000)</f>
        <v>2.813421555412895E-4</v>
      </c>
      <c r="V223" s="265">
        <f>('Fluid (original units) sorted'!V223)/('Fluid (original units) sorted'!V$420*1000)</f>
        <v>5.4890219560878241E-4</v>
      </c>
      <c r="W223" s="265">
        <f>('Fluid (original units) sorted'!W223)/('Fluid (original units) sorted'!W$420*1000)</f>
        <v>3.6206541863814033E-4</v>
      </c>
      <c r="X223" s="265">
        <f>('Fluid (original units) sorted'!X223)/('Fluid (original units) sorted'!X$420*1000)</f>
        <v>4.439922301359726E-5</v>
      </c>
      <c r="Y223" s="101">
        <f t="shared" si="3"/>
        <v>8.503412604823799</v>
      </c>
      <c r="Z223" s="251"/>
      <c r="AA223" s="251"/>
      <c r="AB223" s="265">
        <f>('Fluid (original units) sorted'!AB223)/('Fluid (original units) sorted'!AB$420*1000)</f>
        <v>2.9174647231555778E-3</v>
      </c>
      <c r="AC223" s="303"/>
      <c r="AD223" s="265">
        <f>('Fluid (original units) sorted'!AD223)/('Fluid (original units) sorted'!AD$420*1000)</f>
        <v>3.9557538521755605E-4</v>
      </c>
      <c r="AE223" s="265">
        <f>('Fluid (original units) sorted'!AE223)/('Fluid (original units) sorted'!AE$420*1000)</f>
        <v>9.5901616224296953E-4</v>
      </c>
      <c r="AF223" s="265">
        <f>('Fluid (original units) sorted'!AF223)/('Fluid (original units) sorted'!AF$420*1000)</f>
        <v>2.1054401256779324E-5</v>
      </c>
      <c r="AG223" s="265">
        <f>('Fluid (original units) sorted'!AG223)/('Fluid (original units) sorted'!AG$420*1000)</f>
        <v>3.5483870967741938E-5</v>
      </c>
      <c r="AH223" s="307"/>
      <c r="AI223" s="287"/>
      <c r="AJ223" s="24"/>
    </row>
    <row r="224" spans="1:36">
      <c r="A224" s="11" t="s">
        <v>347</v>
      </c>
      <c r="B224" s="12" t="s">
        <v>42</v>
      </c>
      <c r="C224" s="12" t="s">
        <v>77</v>
      </c>
      <c r="D224" s="12" t="s">
        <v>189</v>
      </c>
      <c r="E224" s="11">
        <v>300</v>
      </c>
      <c r="G224" s="11">
        <v>41.875574</v>
      </c>
      <c r="H224" s="11">
        <v>-120.083511</v>
      </c>
      <c r="I224" s="11" t="s">
        <v>347</v>
      </c>
      <c r="J224" s="15">
        <v>0.10905903754091623</v>
      </c>
      <c r="K224" s="16">
        <v>66.92</v>
      </c>
      <c r="L224" s="16">
        <v>19.399999999999999</v>
      </c>
      <c r="M224" s="17">
        <v>30195</v>
      </c>
      <c r="N224" s="265" t="str">
        <f>IF('Fluid (original units) sorted'!N224&lt;&gt;0,(10^-('Fluid (original units) sorted'!N224)),"")</f>
        <v/>
      </c>
      <c r="O224" s="265">
        <f>IF('Fluid (original units) sorted'!O224&lt;&gt;0,(10^-('Fluid (original units) sorted'!O224)),"")</f>
        <v>1E-8</v>
      </c>
      <c r="P224" s="303"/>
      <c r="Q224" s="318"/>
      <c r="R224" s="265" t="s">
        <v>491</v>
      </c>
      <c r="S224" s="303"/>
      <c r="T224" s="265">
        <f>('Fluid (original units) sorted'!T224)/('Fluid (original units) sorted'!T$420*1000)</f>
        <v>3.3058181965282818E-3</v>
      </c>
      <c r="U224" s="265">
        <f>('Fluid (original units) sorted'!U224)/('Fluid (original units) sorted'!U$420*1000)</f>
        <v>2.813421555412895E-4</v>
      </c>
      <c r="V224" s="265">
        <f>('Fluid (original units) sorted'!V224)/('Fluid (original units) sorted'!V$420*1000)</f>
        <v>2.9940119760479042E-4</v>
      </c>
      <c r="W224" s="265">
        <f>('Fluid (original units) sorted'!W224)/('Fluid (original units) sorted'!W$420*1000)</f>
        <v>1.6457519029006376E-4</v>
      </c>
      <c r="X224" s="265">
        <f>('Fluid (original units) sorted'!X224)/('Fluid (original units) sorted'!X$420*1000)</f>
        <v>4.6249190639163815E-5</v>
      </c>
      <c r="Y224" s="101">
        <f t="shared" si="3"/>
        <v>11.750170144847429</v>
      </c>
      <c r="Z224" s="251"/>
      <c r="AA224" s="251"/>
      <c r="AB224" s="265">
        <f>('Fluid (original units) sorted'!AB224)/('Fluid (original units) sorted'!AB$420*1000)</f>
        <v>2.7775862775248311E-3</v>
      </c>
      <c r="AC224" s="303"/>
      <c r="AD224" s="303"/>
      <c r="AE224" s="265">
        <f>('Fluid (original units) sorted'!AE224)/('Fluid (original units) sorted'!AE$420*1000)</f>
        <v>8.1798437367782697E-4</v>
      </c>
      <c r="AF224" s="265">
        <f>('Fluid (original units) sorted'!AF224)/('Fluid (original units) sorted'!AF$420*1000)</f>
        <v>3.1581601885168978E-5</v>
      </c>
      <c r="AG224" s="265">
        <f>('Fluid (original units) sorted'!AG224)/('Fluid (original units) sorted'!AG$420*1000)</f>
        <v>0</v>
      </c>
      <c r="AH224" s="307"/>
      <c r="AI224" s="287"/>
      <c r="AJ224" s="24"/>
    </row>
    <row r="225" spans="1:36">
      <c r="A225" s="27" t="s">
        <v>362</v>
      </c>
      <c r="B225" s="12" t="s">
        <v>42</v>
      </c>
      <c r="C225" s="12" t="s">
        <v>80</v>
      </c>
      <c r="D225" s="12" t="s">
        <v>181</v>
      </c>
      <c r="E225" s="27">
        <v>102</v>
      </c>
      <c r="F225" s="28"/>
      <c r="G225" s="11">
        <v>41.825096000000002</v>
      </c>
      <c r="H225" s="11">
        <v>-120.078808</v>
      </c>
      <c r="I225" s="27" t="s">
        <v>362</v>
      </c>
      <c r="J225" s="15">
        <v>0.10106848009292697</v>
      </c>
      <c r="K225" s="16">
        <v>68</v>
      </c>
      <c r="L225" s="16">
        <v>20</v>
      </c>
      <c r="M225" s="17">
        <v>22515</v>
      </c>
      <c r="N225" s="265" t="str">
        <f>IF('Fluid (original units) sorted'!N225&lt;&gt;0,(10^-('Fluid (original units) sorted'!N225)),"")</f>
        <v/>
      </c>
      <c r="O225" s="265">
        <f>IF('Fluid (original units) sorted'!O225&lt;&gt;0,(10^-('Fluid (original units) sorted'!O225)),"")</f>
        <v>5.0118723362727114E-9</v>
      </c>
      <c r="P225" s="303"/>
      <c r="Q225" s="318"/>
      <c r="R225" s="265" t="s">
        <v>491</v>
      </c>
      <c r="S225" s="265">
        <f>('Fluid (original units) sorted'!S225)/('Fluid (original units) sorted'!S$420*1000)</f>
        <v>1.0319573901464713E-3</v>
      </c>
      <c r="T225" s="265">
        <f>('Fluid (original units) sorted'!T225)/('Fluid (original units) sorted'!T$420*1000)</f>
        <v>2.6098564709433805E-3</v>
      </c>
      <c r="U225" s="265">
        <f>('Fluid (original units) sorted'!U225)/('Fluid (original units) sorted'!U$420*1000)</f>
        <v>2.1995841251409905E-4</v>
      </c>
      <c r="V225" s="265">
        <f>('Fluid (original units) sorted'!V225)/('Fluid (original units) sorted'!V$420*1000)</f>
        <v>5.4890219560878241E-4</v>
      </c>
      <c r="W225" s="265">
        <f>('Fluid (original units) sorted'!W225)/('Fluid (original units) sorted'!W$420*1000)</f>
        <v>3.4149351985188236E-4</v>
      </c>
      <c r="X225" s="265">
        <f>('Fluid (original units) sorted'!X225)/('Fluid (original units) sorted'!X$420*1000)</f>
        <v>4.1624271575247432E-5</v>
      </c>
      <c r="Y225" s="101">
        <f t="shared" si="3"/>
        <v>11.865226890451812</v>
      </c>
      <c r="Z225" s="251"/>
      <c r="AA225" s="251"/>
      <c r="AB225" s="265">
        <f>('Fluid (original units) sorted'!AB225)/('Fluid (original units) sorted'!AB$420*1000)</f>
        <v>2.8175515477050442E-3</v>
      </c>
      <c r="AC225" s="303"/>
      <c r="AD225" s="265">
        <f>('Fluid (original units) sorted'!AD225)/('Fluid (original units) sorted'!AD$420*1000)</f>
        <v>3.7475562810084259E-5</v>
      </c>
      <c r="AE225" s="265">
        <f>('Fluid (original units) sorted'!AE225)/('Fluid (original units) sorted'!AE$420*1000)</f>
        <v>8.1798437367782697E-4</v>
      </c>
      <c r="AF225" s="265">
        <f>('Fluid (original units) sorted'!AF225)/('Fluid (original units) sorted'!AF$420*1000)</f>
        <v>2.6318001570974153E-5</v>
      </c>
      <c r="AG225" s="265">
        <f>('Fluid (original units) sorted'!AG225)/('Fluid (original units) sorted'!AG$420*1000)</f>
        <v>2.7419354838709678E-5</v>
      </c>
      <c r="AH225" s="307"/>
      <c r="AI225" s="287"/>
      <c r="AJ225" s="24"/>
    </row>
    <row r="226" spans="1:36">
      <c r="A226" s="24" t="s">
        <v>371</v>
      </c>
      <c r="B226" s="12" t="s">
        <v>42</v>
      </c>
      <c r="D226" s="12" t="s">
        <v>366</v>
      </c>
      <c r="E226" s="11">
        <v>120.78</v>
      </c>
      <c r="F226" s="13">
        <v>1</v>
      </c>
      <c r="I226" s="24" t="s">
        <v>371</v>
      </c>
      <c r="J226" s="15">
        <v>-5.3355062297097064E-3</v>
      </c>
      <c r="K226" s="75"/>
      <c r="L226" s="35" t="s">
        <v>372</v>
      </c>
      <c r="M226" s="67"/>
      <c r="N226" s="265" t="str">
        <f>IF('Fluid (original units) sorted'!N226&lt;&gt;0,(10^-('Fluid (original units) sorted'!N226)),"")</f>
        <v/>
      </c>
      <c r="O226" s="265" t="str">
        <f>IF('Fluid (original units) sorted'!O226&lt;&gt;0,(10^-('Fluid (original units) sorted'!O226)),"")</f>
        <v/>
      </c>
      <c r="P226" s="268"/>
      <c r="Q226" s="53"/>
      <c r="R226" s="265" t="s">
        <v>491</v>
      </c>
      <c r="S226" s="265">
        <f>('Fluid (original units) sorted'!S226)/('Fluid (original units) sorted'!S$420*1000)</f>
        <v>8.3055925432756327E-4</v>
      </c>
      <c r="T226" s="265">
        <f>('Fluid (original units) sorted'!T226)/('Fluid (original units) sorted'!T$420*1000)</f>
        <v>4.2192679613584647E-3</v>
      </c>
      <c r="U226" s="265">
        <f>('Fluid (original units) sorted'!U226)/('Fluid (original units) sorted'!U$420*1000)</f>
        <v>6.5987523754229715E-5</v>
      </c>
      <c r="V226" s="265">
        <f>('Fluid (original units) sorted'!V226)/('Fluid (original units) sorted'!V$420*1000)</f>
        <v>6.9860279441117759E-5</v>
      </c>
      <c r="W226" s="265">
        <f>('Fluid (original units) sorted'!W226)/('Fluid (original units) sorted'!W$420*1000)</f>
        <v>6.9944455873277109E-6</v>
      </c>
      <c r="X226" s="265">
        <f>('Fluid (original units) sorted'!X226)/('Fluid (original units) sorted'!X$420*1000)</f>
        <v>2.7749514383498288E-5</v>
      </c>
      <c r="Y226" s="101">
        <f t="shared" si="3"/>
        <v>63.940389354101427</v>
      </c>
      <c r="Z226" s="273">
        <v>0.01</v>
      </c>
      <c r="AA226" s="251"/>
      <c r="AB226" s="265">
        <f>('Fluid (original units) sorted'!AB226)/('Fluid (original units) sorted'!AB$420*1000)</f>
        <v>3.6383422270587769E-3</v>
      </c>
      <c r="AC226" s="273"/>
      <c r="AD226" s="265">
        <f>('Fluid (original units) sorted'!AD226)/('Fluid (original units) sorted'!AD$420*1000)</f>
        <v>1.9778769260877802E-4</v>
      </c>
      <c r="AE226" s="265">
        <f>('Fluid (original units) sorted'!AE226)/('Fluid (original units) sorted'!AE$420*1000)</f>
        <v>4.5412235917975918E-4</v>
      </c>
      <c r="AF226" s="273"/>
      <c r="AG226" s="273"/>
      <c r="AH226" s="307"/>
      <c r="AI226" s="273"/>
      <c r="AJ226" s="24"/>
    </row>
    <row r="227" spans="1:36">
      <c r="A227" s="27" t="s">
        <v>348</v>
      </c>
      <c r="B227" s="12" t="s">
        <v>42</v>
      </c>
      <c r="C227" s="12" t="s">
        <v>85</v>
      </c>
      <c r="D227" s="12" t="s">
        <v>203</v>
      </c>
      <c r="E227" s="27">
        <v>179</v>
      </c>
      <c r="F227" s="28"/>
      <c r="G227" s="11">
        <v>41.863126000000001</v>
      </c>
      <c r="H227" s="11">
        <v>-120.08438599999999</v>
      </c>
      <c r="I227" s="27" t="s">
        <v>348</v>
      </c>
      <c r="J227" s="15">
        <v>3.9495533648513503E-3</v>
      </c>
      <c r="K227" s="46"/>
      <c r="M227" s="17">
        <v>23229</v>
      </c>
      <c r="N227" s="265" t="str">
        <f>IF('Fluid (original units) sorted'!N227&lt;&gt;0,(10^-('Fluid (original units) sorted'!N227)),"")</f>
        <v/>
      </c>
      <c r="O227" s="265">
        <f>IF('Fluid (original units) sorted'!O227&lt;&gt;0,(10^-('Fluid (original units) sorted'!O227)),"")</f>
        <v>5.0118723362727114E-9</v>
      </c>
      <c r="P227" s="303"/>
      <c r="Q227" s="318"/>
      <c r="R227" s="265" t="s">
        <v>491</v>
      </c>
      <c r="S227" s="265">
        <f>('Fluid (original units) sorted'!S227)/('Fluid (original units) sorted'!S$420*1000)</f>
        <v>6.9906790945406126E-4</v>
      </c>
      <c r="T227" s="265">
        <f>('Fluid (original units) sorted'!T227)/('Fluid (original units) sorted'!T$420*1000)</f>
        <v>2.0008899610565916E-3</v>
      </c>
      <c r="U227" s="265">
        <f>('Fluid (original units) sorted'!U227)/('Fluid (original units) sorted'!U$420*1000)</f>
        <v>1.9949716483836892E-4</v>
      </c>
      <c r="V227" s="265">
        <f>('Fluid (original units) sorted'!V227)/('Fluid (original units) sorted'!V$420*1000)</f>
        <v>9.4810379241516967E-4</v>
      </c>
      <c r="W227" s="265">
        <f>('Fluid (original units) sorted'!W227)/('Fluid (original units) sorted'!W$420*1000)</f>
        <v>5.7601316601522316E-4</v>
      </c>
      <c r="X227" s="265">
        <f>('Fluid (original units) sorted'!X227)/('Fluid (original units) sorted'!X$420*1000)</f>
        <v>2.7749514383498288E-5</v>
      </c>
      <c r="Y227" s="101">
        <f t="shared" si="3"/>
        <v>10.02966614927935</v>
      </c>
      <c r="Z227" s="251"/>
      <c r="AA227" s="251"/>
      <c r="AB227" s="265">
        <f>('Fluid (original units) sorted'!AB227)/('Fluid (original units) sorted'!AB$420*1000)</f>
        <v>4.2962665443729399E-3</v>
      </c>
      <c r="AC227" s="303"/>
      <c r="AD227" s="265">
        <f>('Fluid (original units) sorted'!AD227)/('Fluid (original units) sorted'!AD$420*1000)</f>
        <v>2.8106672107563194E-4</v>
      </c>
      <c r="AE227" s="265">
        <f>('Fluid (original units) sorted'!AE227)/('Fluid (original units) sorted'!AE$420*1000)</f>
        <v>3.3847629255634221E-4</v>
      </c>
      <c r="AF227" s="265">
        <f>('Fluid (original units) sorted'!AF227)/('Fluid (original units) sorted'!AF$420*1000)</f>
        <v>1.0527200628389662E-5</v>
      </c>
      <c r="AG227" s="265">
        <f>('Fluid (original units) sorted'!AG227)/('Fluid (original units) sorted'!AG$420*1000)</f>
        <v>0</v>
      </c>
      <c r="AH227" s="307"/>
      <c r="AI227" s="287"/>
      <c r="AJ227" s="24"/>
    </row>
    <row r="228" spans="1:36">
      <c r="A228" s="27" t="s">
        <v>351</v>
      </c>
      <c r="B228" s="12" t="s">
        <v>42</v>
      </c>
      <c r="C228" s="12" t="s">
        <v>350</v>
      </c>
      <c r="D228" s="12" t="s">
        <v>181</v>
      </c>
      <c r="E228" s="27">
        <v>200</v>
      </c>
      <c r="F228" s="28"/>
      <c r="G228" s="11">
        <v>41.865082000000001</v>
      </c>
      <c r="H228" s="11">
        <v>-120.09108000000001</v>
      </c>
      <c r="I228" s="27" t="s">
        <v>351</v>
      </c>
      <c r="J228" s="15">
        <v>-5.9464886823656082E-3</v>
      </c>
      <c r="K228" s="46"/>
      <c r="M228" s="17">
        <v>24349</v>
      </c>
      <c r="N228" s="265" t="str">
        <f>IF('Fluid (original units) sorted'!N228&lt;&gt;0,(10^-('Fluid (original units) sorted'!N228)),"")</f>
        <v/>
      </c>
      <c r="O228" s="265">
        <f>IF('Fluid (original units) sorted'!O228&lt;&gt;0,(10^-('Fluid (original units) sorted'!O228)),"")</f>
        <v>5.0118723362727114E-9</v>
      </c>
      <c r="P228" s="303"/>
      <c r="Q228" s="318"/>
      <c r="R228" s="265" t="s">
        <v>491</v>
      </c>
      <c r="S228" s="303"/>
      <c r="T228" s="265">
        <f>('Fluid (original units) sorted'!T228)/('Fluid (original units) sorted'!T$420*1000)</f>
        <v>7.8295694128301411E-4</v>
      </c>
      <c r="U228" s="265">
        <f>('Fluid (original units) sorted'!U228)/('Fluid (original units) sorted'!U$420*1000)</f>
        <v>9.4633270500251931E-5</v>
      </c>
      <c r="V228" s="265">
        <f>('Fluid (original units) sorted'!V228)/('Fluid (original units) sorted'!V$420*1000)</f>
        <v>5.4890219560878241E-4</v>
      </c>
      <c r="W228" s="265">
        <f>('Fluid (original units) sorted'!W228)/('Fluid (original units) sorted'!W$420*1000)</f>
        <v>2.7154906397860524E-4</v>
      </c>
      <c r="X228" s="265">
        <f>('Fluid (original units) sorted'!X228)/('Fluid (original units) sorted'!X$420*1000)</f>
        <v>9.2498381278327637E-6</v>
      </c>
      <c r="Y228" s="101">
        <f t="shared" si="3"/>
        <v>8.2735906425312624</v>
      </c>
      <c r="Z228" s="251"/>
      <c r="AA228" s="251"/>
      <c r="AB228" s="265">
        <f>('Fluid (original units) sorted'!AB228)/('Fluid (original units) sorted'!AB$420*1000)</f>
        <v>1.9383156037403497E-3</v>
      </c>
      <c r="AC228" s="303"/>
      <c r="AD228" s="265">
        <f>('Fluid (original units) sorted'!AD228)/('Fluid (original units) sorted'!AD$420*1000)</f>
        <v>1.665580569337078E-4</v>
      </c>
      <c r="AE228" s="265">
        <f>('Fluid (original units) sorted'!AE228)/('Fluid (original units) sorted'!AE$420*1000)</f>
        <v>2.5949849095986233E-4</v>
      </c>
      <c r="AF228" s="303"/>
      <c r="AG228" s="303"/>
      <c r="AH228" s="307"/>
      <c r="AI228" s="287"/>
      <c r="AJ228" s="24"/>
    </row>
    <row r="229" spans="1:36">
      <c r="A229" s="11" t="s">
        <v>355</v>
      </c>
      <c r="B229" s="12" t="s">
        <v>42</v>
      </c>
      <c r="C229" s="12" t="s">
        <v>85</v>
      </c>
      <c r="E229" s="11">
        <v>115</v>
      </c>
      <c r="G229" s="11">
        <v>41.861789999999999</v>
      </c>
      <c r="H229" s="11">
        <v>-120.153121</v>
      </c>
      <c r="I229" s="11" t="s">
        <v>355</v>
      </c>
      <c r="J229" s="15">
        <v>9.6690462591596266E-3</v>
      </c>
      <c r="M229" s="17">
        <v>20661</v>
      </c>
      <c r="N229" s="265">
        <f>IF('Fluid (original units) sorted'!N229&lt;&gt;0,(10^-('Fluid (original units) sorted'!N229)),"")</f>
        <v>1.5848931924611133E-8</v>
      </c>
      <c r="O229" s="265" t="str">
        <f>IF('Fluid (original units) sorted'!O229&lt;&gt;0,(10^-('Fluid (original units) sorted'!O229)),"")</f>
        <v/>
      </c>
      <c r="P229" s="303"/>
      <c r="Q229" s="318"/>
      <c r="R229" s="265" t="s">
        <v>491</v>
      </c>
      <c r="S229" s="265">
        <f>('Fluid (original units) sorted'!S229)/('Fluid (original units) sorted'!S$420*1000)</f>
        <v>1.115179760319574E-3</v>
      </c>
      <c r="T229" s="265">
        <f>('Fluid (original units) sorted'!T229)/('Fluid (original units) sorted'!T$420*1000)</f>
        <v>1.8703971375094227E-3</v>
      </c>
      <c r="U229" s="265">
        <f>('Fluid (original units) sorted'!U229)/('Fluid (original units) sorted'!U$420*1000)</f>
        <v>1.4067107777064475E-4</v>
      </c>
      <c r="V229" s="265">
        <f>('Fluid (original units) sorted'!V229)/('Fluid (original units) sorted'!V$420*1000)</f>
        <v>1.6467065868263473E-4</v>
      </c>
      <c r="W229" s="265">
        <f>('Fluid (original units) sorted'!W229)/('Fluid (original units) sorted'!W$420*1000)</f>
        <v>1.6046081053281216E-4</v>
      </c>
      <c r="X229" s="265">
        <f>('Fluid (original units) sorted'!X229)/('Fluid (original units) sorted'!X$420*1000)</f>
        <v>9.2498381278327637E-6</v>
      </c>
      <c r="Y229" s="101">
        <f t="shared" si="3"/>
        <v>13.296245163906303</v>
      </c>
      <c r="Z229" s="251"/>
      <c r="AA229" s="251"/>
      <c r="AB229" s="265">
        <f>('Fluid (original units) sorted'!AB229)/('Fluid (original units) sorted'!AB$420*1000)</f>
        <v>2.0382287791908828E-3</v>
      </c>
      <c r="AC229" s="303"/>
      <c r="AD229" s="265">
        <f>('Fluid (original units) sorted'!AD229)/('Fluid (original units) sorted'!AD$420*1000)</f>
        <v>1.4573829981699433E-4</v>
      </c>
      <c r="AE229" s="265">
        <f>('Fluid (original units) sorted'!AE229)/('Fluid (original units) sorted'!AE$420*1000)</f>
        <v>2.2565086170422814E-4</v>
      </c>
      <c r="AF229" s="265">
        <f>('Fluid (original units) sorted'!AF229)/('Fluid (original units) sorted'!AF$420*1000)</f>
        <v>4.2108802513558649E-5</v>
      </c>
      <c r="AG229" s="265">
        <f>('Fluid (original units) sorted'!AG229)/('Fluid (original units) sorted'!AG$420*1000)</f>
        <v>1.2903225806451614E-5</v>
      </c>
      <c r="AH229" s="307"/>
      <c r="AI229" s="287"/>
      <c r="AJ229" s="24"/>
    </row>
    <row r="230" spans="1:36">
      <c r="A230" s="24" t="s">
        <v>403</v>
      </c>
      <c r="B230" s="12" t="s">
        <v>0</v>
      </c>
      <c r="C230" s="12" t="s">
        <v>80</v>
      </c>
      <c r="D230" s="12" t="s">
        <v>181</v>
      </c>
      <c r="E230" s="11">
        <v>150</v>
      </c>
      <c r="G230" s="11">
        <v>41.401595999999998</v>
      </c>
      <c r="H230" s="11">
        <v>-120.09287399999999</v>
      </c>
      <c r="I230" s="24" t="s">
        <v>403</v>
      </c>
      <c r="J230" s="15">
        <v>-3.097407876209889E-2</v>
      </c>
      <c r="K230" s="16">
        <v>51.26</v>
      </c>
      <c r="L230" s="35">
        <v>10.7</v>
      </c>
      <c r="M230" s="24">
        <v>2003</v>
      </c>
      <c r="N230" s="265">
        <f>IF('Fluid (original units) sorted'!N230&lt;&gt;0,(10^-('Fluid (original units) sorted'!N230)),"")</f>
        <v>9.5499258602143556E-8</v>
      </c>
      <c r="O230" s="265" t="str">
        <f>IF('Fluid (original units) sorted'!O230&lt;&gt;0,(10^-('Fluid (original units) sorted'!O230)),"")</f>
        <v/>
      </c>
      <c r="P230" s="273"/>
      <c r="Q230" s="92"/>
      <c r="R230" s="265" t="s">
        <v>491</v>
      </c>
      <c r="S230" s="274"/>
      <c r="T230" s="265">
        <f>('Fluid (original units) sorted'!T230)/('Fluid (original units) sorted'!T$420*1000)</f>
        <v>2.783846902339606E-4</v>
      </c>
      <c r="U230" s="265">
        <f>('Fluid (original units) sorted'!U230)/('Fluid (original units) sorted'!U$420*1000)</f>
        <v>2.0461247675730148E-5</v>
      </c>
      <c r="V230" s="265">
        <f>('Fluid (original units) sorted'!V230)/('Fluid (original units) sorted'!V$420*1000)</f>
        <v>3.4431137724550901E-4</v>
      </c>
      <c r="W230" s="265">
        <f>('Fluid (original units) sorted'!W230)/('Fluid (original units) sorted'!W$420*1000)</f>
        <v>3.2627031475005141E-4</v>
      </c>
      <c r="X230" s="273"/>
      <c r="Y230" s="101">
        <f t="shared" si="3"/>
        <v>13.605460167718077</v>
      </c>
      <c r="Z230" s="274"/>
      <c r="AA230" s="251"/>
      <c r="AB230" s="265">
        <f>('Fluid (original units) sorted'!AB230)/('Fluid (original units) sorted'!AB$420*1000)</f>
        <v>1.6061150371700908E-3</v>
      </c>
      <c r="AC230" s="273"/>
      <c r="AD230" s="265">
        <f>('Fluid (original units) sorted'!AD230)/('Fluid (original units) sorted'!AD$420*1000)</f>
        <v>5.9856801710551242E-5</v>
      </c>
      <c r="AE230" s="265">
        <f>('Fluid (original units) sorted'!AE230)/('Fluid (original units) sorted'!AE$420*1000)</f>
        <v>1.5372464953600541E-5</v>
      </c>
      <c r="AF230" s="265">
        <f>('Fluid (original units) sorted'!AF230)/('Fluid (original units) sorted'!AF$420*1000)</f>
        <v>3.6845202199363816E-6</v>
      </c>
      <c r="AG230" s="265">
        <f>('Fluid (original units) sorted'!AG230)/('Fluid (original units) sorted'!AG$420*1000)</f>
        <v>0</v>
      </c>
      <c r="AH230" s="307"/>
      <c r="AI230" s="295"/>
      <c r="AJ230" s="24"/>
    </row>
    <row r="231" spans="1:36">
      <c r="A231" s="11"/>
      <c r="D231" s="39"/>
      <c r="J231" s="15"/>
      <c r="N231" s="265" t="str">
        <f>IF('Fluid (original units) sorted'!N231&lt;&gt;0,(10^-('Fluid (original units) sorted'!N231)),"")</f>
        <v/>
      </c>
      <c r="O231" s="265" t="str">
        <f>IF('Fluid (original units) sorted'!O231&lt;&gt;0,(10^-('Fluid (original units) sorted'!O231)),"")</f>
        <v/>
      </c>
      <c r="P231" s="303"/>
      <c r="Q231" s="318"/>
      <c r="R231" s="265" t="s">
        <v>491</v>
      </c>
      <c r="S231" s="265"/>
      <c r="T231" s="265"/>
      <c r="U231" s="265"/>
      <c r="V231" s="265"/>
      <c r="W231" s="265"/>
      <c r="X231" s="265"/>
      <c r="Y231" s="101"/>
      <c r="Z231" s="251"/>
      <c r="AA231" s="251"/>
      <c r="AB231" s="265"/>
      <c r="AC231" s="303"/>
      <c r="AD231" s="303"/>
      <c r="AE231" s="265"/>
      <c r="AF231" s="265"/>
      <c r="AG231" s="265"/>
      <c r="AH231" s="307"/>
      <c r="AI231" s="287"/>
    </row>
    <row r="232" spans="1:36">
      <c r="A232" s="11"/>
      <c r="D232" s="39"/>
      <c r="J232" s="15"/>
      <c r="N232" s="265" t="str">
        <f>IF('Fluid (original units) sorted'!N232&lt;&gt;0,(10^-('Fluid (original units) sorted'!N232)),"")</f>
        <v/>
      </c>
      <c r="O232" s="265" t="str">
        <f>IF('Fluid (original units) sorted'!O232&lt;&gt;0,(10^-('Fluid (original units) sorted'!O232)),"")</f>
        <v/>
      </c>
      <c r="P232" s="303"/>
      <c r="Q232" s="318"/>
      <c r="R232" s="265" t="s">
        <v>491</v>
      </c>
      <c r="S232" s="303"/>
      <c r="T232" s="303"/>
      <c r="U232" s="303"/>
      <c r="V232" s="303"/>
      <c r="W232" s="303"/>
      <c r="X232" s="303"/>
      <c r="Y232" s="101" t="e">
        <f t="shared" si="3"/>
        <v>#DIV/0!</v>
      </c>
      <c r="Z232" s="251"/>
      <c r="AA232" s="251"/>
      <c r="AB232" s="303"/>
      <c r="AC232" s="303"/>
      <c r="AD232" s="303"/>
      <c r="AE232" s="303"/>
      <c r="AF232" s="303"/>
      <c r="AG232" s="303"/>
      <c r="AH232" s="307"/>
      <c r="AI232" s="287"/>
    </row>
    <row r="233" spans="1:36">
      <c r="A233" s="110" t="s">
        <v>441</v>
      </c>
      <c r="D233" s="39"/>
      <c r="J233" s="15"/>
      <c r="N233" s="265" t="str">
        <f>IF('Fluid (original units) sorted'!N233&lt;&gt;0,(10^-('Fluid (original units) sorted'!N233)),"")</f>
        <v/>
      </c>
      <c r="O233" s="265" t="str">
        <f>IF('Fluid (original units) sorted'!O233&lt;&gt;0,(10^-('Fluid (original units) sorted'!O233)),"")</f>
        <v/>
      </c>
      <c r="P233" s="303"/>
      <c r="Q233" s="318"/>
      <c r="R233" s="265" t="s">
        <v>491</v>
      </c>
      <c r="S233" s="303"/>
      <c r="T233" s="303"/>
      <c r="U233" s="303"/>
      <c r="V233" s="303"/>
      <c r="W233" s="303"/>
      <c r="X233" s="303"/>
      <c r="Y233" s="101" t="e">
        <f t="shared" si="3"/>
        <v>#DIV/0!</v>
      </c>
      <c r="Z233" s="251"/>
      <c r="AA233" s="251"/>
      <c r="AB233" s="303"/>
      <c r="AC233" s="303"/>
      <c r="AD233" s="303"/>
      <c r="AE233" s="303"/>
      <c r="AF233" s="303"/>
      <c r="AG233" s="303"/>
      <c r="AH233" s="307"/>
      <c r="AI233" s="287"/>
    </row>
    <row r="234" spans="1:36" s="26" customFormat="1">
      <c r="B234" s="39"/>
      <c r="C234" s="39"/>
      <c r="D234" s="39"/>
      <c r="F234" s="40"/>
      <c r="J234" s="15"/>
      <c r="K234" s="44"/>
      <c r="L234" s="41"/>
      <c r="M234" s="40"/>
      <c r="N234" s="265" t="str">
        <f>IF('Fluid (original units) sorted'!N234&lt;&gt;0,(10^-('Fluid (original units) sorted'!N234)),"")</f>
        <v/>
      </c>
      <c r="O234" s="265" t="str">
        <f>IF('Fluid (original units) sorted'!O234&lt;&gt;0,(10^-('Fluid (original units) sorted'!O234)),"")</f>
        <v/>
      </c>
      <c r="P234" s="267"/>
      <c r="Q234" s="45"/>
      <c r="R234" s="265" t="s">
        <v>491</v>
      </c>
      <c r="S234" s="267"/>
      <c r="T234" s="267"/>
      <c r="U234" s="267"/>
      <c r="V234" s="267"/>
      <c r="W234" s="267"/>
      <c r="X234" s="267"/>
      <c r="Y234" s="101"/>
      <c r="Z234" s="267"/>
      <c r="AA234" s="267"/>
      <c r="AB234" s="267"/>
      <c r="AC234" s="267"/>
      <c r="AD234" s="267"/>
      <c r="AE234" s="267"/>
      <c r="AF234" s="267"/>
      <c r="AG234" s="267"/>
      <c r="AH234" s="286"/>
      <c r="AI234" s="286"/>
    </row>
    <row r="235" spans="1:36">
      <c r="A235" s="26"/>
      <c r="B235" s="39"/>
      <c r="C235" s="39"/>
      <c r="D235" s="39"/>
      <c r="E235" s="26"/>
      <c r="F235" s="40"/>
      <c r="G235" s="26"/>
      <c r="H235" s="26"/>
      <c r="I235" s="26"/>
      <c r="J235" s="15"/>
      <c r="K235" s="44"/>
      <c r="L235" s="41"/>
      <c r="M235" s="40"/>
      <c r="N235" s="265" t="str">
        <f>IF('Fluid (original units) sorted'!N235&lt;&gt;0,(10^-('Fluid (original units) sorted'!N235)),"")</f>
        <v/>
      </c>
      <c r="O235" s="265" t="str">
        <f>IF('Fluid (original units) sorted'!O235&lt;&gt;0,(10^-('Fluid (original units) sorted'!O235)),"")</f>
        <v/>
      </c>
      <c r="P235" s="267"/>
      <c r="Q235" s="45"/>
      <c r="R235" s="265" t="s">
        <v>491</v>
      </c>
      <c r="S235" s="267"/>
      <c r="T235" s="267"/>
      <c r="U235" s="267"/>
      <c r="V235" s="267"/>
      <c r="W235" s="267"/>
      <c r="X235" s="267"/>
      <c r="Y235" s="101"/>
      <c r="Z235" s="267"/>
      <c r="AA235" s="267"/>
      <c r="AB235" s="267"/>
      <c r="AC235" s="267"/>
      <c r="AD235" s="267"/>
      <c r="AE235" s="267"/>
      <c r="AF235" s="267"/>
      <c r="AG235" s="267"/>
      <c r="AH235" s="286"/>
      <c r="AI235" s="286"/>
      <c r="AJ235" s="26"/>
    </row>
    <row r="236" spans="1:36">
      <c r="A236" s="26"/>
      <c r="B236" s="39"/>
      <c r="C236" s="39"/>
      <c r="D236" s="39"/>
      <c r="E236" s="26"/>
      <c r="F236" s="40"/>
      <c r="G236" s="26"/>
      <c r="H236" s="26"/>
      <c r="I236" s="26"/>
      <c r="J236" s="15"/>
      <c r="K236" s="44"/>
      <c r="L236" s="41"/>
      <c r="M236" s="40"/>
      <c r="N236" s="265" t="str">
        <f>IF('Fluid (original units) sorted'!N236&lt;&gt;0,(10^-('Fluid (original units) sorted'!N236)),"")</f>
        <v/>
      </c>
      <c r="O236" s="265" t="str">
        <f>IF('Fluid (original units) sorted'!O236&lt;&gt;0,(10^-('Fluid (original units) sorted'!O236)),"")</f>
        <v/>
      </c>
      <c r="P236" s="267"/>
      <c r="Q236" s="45"/>
      <c r="R236" s="265" t="s">
        <v>491</v>
      </c>
      <c r="S236" s="267"/>
      <c r="T236" s="267"/>
      <c r="U236" s="267"/>
      <c r="V236" s="267"/>
      <c r="W236" s="267"/>
      <c r="X236" s="267"/>
      <c r="Y236" s="101"/>
      <c r="Z236" s="267"/>
      <c r="AA236" s="267"/>
      <c r="AB236" s="267"/>
      <c r="AC236" s="267"/>
      <c r="AD236" s="267"/>
      <c r="AE236" s="267"/>
      <c r="AF236" s="267"/>
      <c r="AG236" s="267"/>
      <c r="AH236" s="286"/>
      <c r="AI236" s="286"/>
      <c r="AJ236" s="26"/>
    </row>
    <row r="237" spans="1:36">
      <c r="A237" s="26"/>
      <c r="B237" s="39"/>
      <c r="C237" s="39"/>
      <c r="D237" s="39"/>
      <c r="E237" s="26"/>
      <c r="F237" s="40"/>
      <c r="G237" s="26"/>
      <c r="H237" s="26"/>
      <c r="I237" s="26"/>
      <c r="J237" s="15"/>
      <c r="K237" s="44"/>
      <c r="L237" s="41"/>
      <c r="M237" s="40"/>
      <c r="N237" s="265" t="str">
        <f>IF('Fluid (original units) sorted'!N237&lt;&gt;0,(10^-('Fluid (original units) sorted'!N237)),"")</f>
        <v/>
      </c>
      <c r="O237" s="265" t="str">
        <f>IF('Fluid (original units) sorted'!O237&lt;&gt;0,(10^-('Fluid (original units) sorted'!O237)),"")</f>
        <v/>
      </c>
      <c r="P237" s="267"/>
      <c r="Q237" s="45"/>
      <c r="R237" s="265" t="s">
        <v>491</v>
      </c>
      <c r="S237" s="267"/>
      <c r="T237" s="267"/>
      <c r="U237" s="267"/>
      <c r="V237" s="267"/>
      <c r="W237" s="267"/>
      <c r="X237" s="267"/>
      <c r="Y237" s="101"/>
      <c r="Z237" s="267"/>
      <c r="AA237" s="267"/>
      <c r="AB237" s="267"/>
      <c r="AC237" s="267"/>
      <c r="AD237" s="267"/>
      <c r="AE237" s="267"/>
      <c r="AF237" s="267"/>
      <c r="AG237" s="267"/>
      <c r="AH237" s="286"/>
      <c r="AI237" s="286"/>
      <c r="AJ237" s="26"/>
    </row>
    <row r="238" spans="1:36">
      <c r="A238" s="26"/>
      <c r="B238" s="39"/>
      <c r="C238" s="39"/>
      <c r="D238" s="39"/>
      <c r="E238" s="26"/>
      <c r="F238" s="40"/>
      <c r="G238" s="26"/>
      <c r="H238" s="26"/>
      <c r="I238" s="26"/>
      <c r="J238" s="15"/>
      <c r="K238" s="44"/>
      <c r="L238" s="41"/>
      <c r="M238" s="40"/>
      <c r="N238" s="265" t="str">
        <f>IF('Fluid (original units) sorted'!N238&lt;&gt;0,(10^-('Fluid (original units) sorted'!N238)),"")</f>
        <v/>
      </c>
      <c r="O238" s="265" t="str">
        <f>IF('Fluid (original units) sorted'!O238&lt;&gt;0,(10^-('Fluid (original units) sorted'!O238)),"")</f>
        <v/>
      </c>
      <c r="P238" s="267"/>
      <c r="Q238" s="45"/>
      <c r="R238" s="265" t="s">
        <v>491</v>
      </c>
      <c r="S238" s="267"/>
      <c r="T238" s="267"/>
      <c r="U238" s="267"/>
      <c r="V238" s="267"/>
      <c r="W238" s="267"/>
      <c r="X238" s="267"/>
      <c r="Y238" s="101"/>
      <c r="Z238" s="267"/>
      <c r="AA238" s="267"/>
      <c r="AB238" s="267"/>
      <c r="AC238" s="267"/>
      <c r="AD238" s="267"/>
      <c r="AE238" s="267"/>
      <c r="AF238" s="267"/>
      <c r="AG238" s="267"/>
      <c r="AH238" s="286"/>
      <c r="AI238" s="286"/>
      <c r="AJ238" s="26"/>
    </row>
    <row r="239" spans="1:36">
      <c r="A239" s="26"/>
      <c r="B239" s="39"/>
      <c r="C239" s="39"/>
      <c r="D239" s="39"/>
      <c r="E239" s="26"/>
      <c r="F239" s="40"/>
      <c r="G239" s="26"/>
      <c r="H239" s="26"/>
      <c r="I239" s="26"/>
      <c r="J239" s="15"/>
      <c r="K239" s="44"/>
      <c r="L239" s="41"/>
      <c r="M239" s="40"/>
      <c r="N239" s="265" t="str">
        <f>IF('Fluid (original units) sorted'!N239&lt;&gt;0,(10^-('Fluid (original units) sorted'!N239)),"")</f>
        <v/>
      </c>
      <c r="O239" s="265" t="str">
        <f>IF('Fluid (original units) sorted'!O239&lt;&gt;0,(10^-('Fluid (original units) sorted'!O239)),"")</f>
        <v/>
      </c>
      <c r="P239" s="267"/>
      <c r="Q239" s="45"/>
      <c r="R239" s="265" t="s">
        <v>491</v>
      </c>
      <c r="S239" s="267"/>
      <c r="T239" s="267"/>
      <c r="U239" s="267"/>
      <c r="V239" s="267"/>
      <c r="W239" s="267"/>
      <c r="X239" s="267"/>
      <c r="Y239" s="101"/>
      <c r="Z239" s="267"/>
      <c r="AA239" s="267"/>
      <c r="AB239" s="267"/>
      <c r="AC239" s="267"/>
      <c r="AD239" s="267"/>
      <c r="AE239" s="267"/>
      <c r="AF239" s="267"/>
      <c r="AG239" s="267"/>
      <c r="AH239" s="286"/>
      <c r="AI239" s="286"/>
      <c r="AJ239" s="26"/>
    </row>
    <row r="240" spans="1:36">
      <c r="A240" s="26"/>
      <c r="B240" s="39"/>
      <c r="C240" s="39"/>
      <c r="D240" s="39"/>
      <c r="E240" s="26"/>
      <c r="F240" s="40"/>
      <c r="G240" s="26"/>
      <c r="H240" s="26"/>
      <c r="I240" s="26"/>
      <c r="J240" s="15"/>
      <c r="K240" s="44"/>
      <c r="L240" s="41"/>
      <c r="M240" s="40"/>
      <c r="N240" s="265" t="str">
        <f>IF('Fluid (original units) sorted'!N240&lt;&gt;0,(10^-('Fluid (original units) sorted'!N240)),"")</f>
        <v/>
      </c>
      <c r="O240" s="265" t="str">
        <f>IF('Fluid (original units) sorted'!O240&lt;&gt;0,(10^-('Fluid (original units) sorted'!O240)),"")</f>
        <v/>
      </c>
      <c r="P240" s="267"/>
      <c r="Q240" s="45"/>
      <c r="R240" s="265" t="s">
        <v>491</v>
      </c>
      <c r="S240" s="267"/>
      <c r="T240" s="267"/>
      <c r="U240" s="267"/>
      <c r="V240" s="267"/>
      <c r="W240" s="267"/>
      <c r="X240" s="267"/>
      <c r="Y240" s="101"/>
      <c r="Z240" s="267"/>
      <c r="AA240" s="267"/>
      <c r="AB240" s="267"/>
      <c r="AC240" s="267"/>
      <c r="AD240" s="267"/>
      <c r="AE240" s="267"/>
      <c r="AF240" s="267"/>
      <c r="AG240" s="267"/>
      <c r="AH240" s="286"/>
      <c r="AI240" s="286"/>
      <c r="AJ240" s="26"/>
    </row>
    <row r="241" spans="1:36">
      <c r="A241" s="26" t="s">
        <v>75</v>
      </c>
      <c r="B241" s="39" t="s">
        <v>0</v>
      </c>
      <c r="C241" s="39"/>
      <c r="D241" s="39" t="s">
        <v>1</v>
      </c>
      <c r="E241" s="26">
        <v>0</v>
      </c>
      <c r="F241" s="40"/>
      <c r="G241" s="26">
        <v>41.671233999999998</v>
      </c>
      <c r="H241" s="26">
        <v>-120.206996</v>
      </c>
      <c r="I241" s="26" t="s">
        <v>75</v>
      </c>
      <c r="J241" s="15">
        <v>1.2006434878190733E-3</v>
      </c>
      <c r="K241" s="41">
        <v>190.4</v>
      </c>
      <c r="L241" s="41">
        <v>88</v>
      </c>
      <c r="M241" s="42">
        <v>21677</v>
      </c>
      <c r="N241" s="265">
        <f>IF('Fluid (original units) sorted'!N241&lt;&gt;0,(10^-('Fluid (original units) sorted'!N241)),"")</f>
        <v>3.9810717055349665E-9</v>
      </c>
      <c r="O241" s="265" t="str">
        <f>IF('Fluid (original units) sorted'!O241&lt;&gt;0,(10^-('Fluid (original units) sorted'!O241)),"")</f>
        <v/>
      </c>
      <c r="P241" s="267"/>
      <c r="Q241" s="45"/>
      <c r="R241" s="265" t="s">
        <v>491</v>
      </c>
      <c r="S241" s="267">
        <f>('Fluid (original units) sorted'!S241)/('Fluid (original units) sorted'!S$420*1000)</f>
        <v>1.6627829560585887E-3</v>
      </c>
      <c r="T241" s="267">
        <f>('Fluid (original units) sorted'!T241)/('Fluid (original units) sorted'!T$420*1000)</f>
        <v>1.2614306276226339E-2</v>
      </c>
      <c r="U241" s="267">
        <f>('Fluid (original units) sorted'!U241)/('Fluid (original units) sorted'!U$420*1000)</f>
        <v>3.5807183432527755E-4</v>
      </c>
      <c r="V241" s="267">
        <f>('Fluid (original units) sorted'!V241)/('Fluid (original units) sorted'!V$420*1000)</f>
        <v>7.4850299401197609E-4</v>
      </c>
      <c r="W241" s="267">
        <f>('Fluid (original units) sorted'!W241)/('Fluid (original units) sorted'!W$420*1000)</f>
        <v>9.8745114174038256E-5</v>
      </c>
      <c r="X241" s="267">
        <f>('Fluid (original units) sorted'!X241)/('Fluid (original units) sorted'!X$420*1000)</f>
        <v>4.439922301359726E-4</v>
      </c>
      <c r="Y241" s="101">
        <f t="shared" si="3"/>
        <v>35.228423648555733</v>
      </c>
      <c r="Z241" s="267"/>
      <c r="AA241" s="267"/>
      <c r="AB241" s="267">
        <f>('Fluid (original units) sorted'!AB241)/('Fluid (original units) sorted'!AB$420*1000)</f>
        <v>4.0764575583817656E-3</v>
      </c>
      <c r="AC241" s="267"/>
      <c r="AD241" s="267">
        <f>('Fluid (original units) sorted'!AD241)/('Fluid (original units) sorted'!AD$420*1000)</f>
        <v>2.6336992752642547E-3</v>
      </c>
      <c r="AE241" s="267">
        <f>('Fluid (original units) sorted'!AE241)/('Fluid (original units) sorted'!AE$420*1000)</f>
        <v>4.9643189574930186E-3</v>
      </c>
      <c r="AF241" s="267">
        <f>('Fluid (original units) sorted'!AF241)/('Fluid (original units) sorted'!AF$420*1000)</f>
        <v>3.1055241853749499E-4</v>
      </c>
      <c r="AG241" s="267">
        <f>('Fluid (original units) sorted'!AG241)/('Fluid (original units) sorted'!AG$420*1000)</f>
        <v>1.2903225806451614E-5</v>
      </c>
      <c r="AH241" s="286"/>
      <c r="AI241" s="286"/>
      <c r="AJ241" s="26"/>
    </row>
    <row r="242" spans="1:36">
      <c r="A242" s="26"/>
      <c r="B242" s="39"/>
      <c r="C242" s="39"/>
      <c r="D242" s="39"/>
      <c r="E242" s="26"/>
      <c r="F242" s="40"/>
      <c r="G242" s="26"/>
      <c r="H242" s="26"/>
      <c r="I242" s="26"/>
      <c r="J242" s="15"/>
      <c r="K242" s="44"/>
      <c r="L242" s="41"/>
      <c r="M242" s="40"/>
      <c r="N242" s="265" t="str">
        <f>IF('Fluid (original units) sorted'!N242&lt;&gt;0,(10^-('Fluid (original units) sorted'!N242)),"")</f>
        <v/>
      </c>
      <c r="O242" s="265" t="str">
        <f>IF('Fluid (original units) sorted'!O242&lt;&gt;0,(10^-('Fluid (original units) sorted'!O242)),"")</f>
        <v/>
      </c>
      <c r="P242" s="267"/>
      <c r="Q242" s="45"/>
      <c r="R242" s="265" t="s">
        <v>491</v>
      </c>
      <c r="S242" s="267"/>
      <c r="T242" s="267"/>
      <c r="U242" s="267"/>
      <c r="V242" s="267"/>
      <c r="W242" s="267"/>
      <c r="X242" s="267"/>
      <c r="Y242" s="101"/>
      <c r="Z242" s="267"/>
      <c r="AA242" s="267"/>
      <c r="AB242" s="267"/>
      <c r="AC242" s="267"/>
      <c r="AD242" s="267"/>
      <c r="AE242" s="267"/>
      <c r="AF242" s="267"/>
      <c r="AG242" s="267"/>
      <c r="AH242" s="286"/>
      <c r="AI242" s="286"/>
      <c r="AJ242" s="26"/>
    </row>
    <row r="243" spans="1:36">
      <c r="A243" s="51" t="s">
        <v>120</v>
      </c>
      <c r="B243" s="39" t="s">
        <v>0</v>
      </c>
      <c r="C243" s="39"/>
      <c r="D243" s="39" t="s">
        <v>1</v>
      </c>
      <c r="E243" s="26">
        <v>0</v>
      </c>
      <c r="F243" s="40">
        <v>1</v>
      </c>
      <c r="G243" s="70">
        <v>41.667999999999999</v>
      </c>
      <c r="H243" s="26">
        <v>-120.208833</v>
      </c>
      <c r="I243" s="51" t="s">
        <v>120</v>
      </c>
      <c r="J243" s="15">
        <v>-4.8154952990372224E-3</v>
      </c>
      <c r="K243" s="41">
        <v>192.20000000000002</v>
      </c>
      <c r="L243" s="41">
        <v>89</v>
      </c>
      <c r="M243" s="58">
        <v>1974</v>
      </c>
      <c r="N243" s="265" t="str">
        <f>IF('Fluid (original units) sorted'!N243&lt;&gt;0,(10^-('Fluid (original units) sorted'!N243)),"")</f>
        <v/>
      </c>
      <c r="O243" s="265" t="str">
        <f>IF('Fluid (original units) sorted'!O243&lt;&gt;0,(10^-('Fluid (original units) sorted'!O243)),"")</f>
        <v/>
      </c>
      <c r="P243" s="268"/>
      <c r="Q243" s="53"/>
      <c r="R243" s="265" t="s">
        <v>491</v>
      </c>
      <c r="S243" s="267">
        <f>('Fluid (original units) sorted'!S243)/('Fluid (original units) sorted'!S$420*1000)</f>
        <v>2.9294274300932089E-3</v>
      </c>
      <c r="T243" s="267">
        <f>('Fluid (original units) sorted'!T243)/('Fluid (original units) sorted'!T$420*1000)</f>
        <v>1.4571698629433874E-2</v>
      </c>
      <c r="U243" s="267">
        <f>('Fluid (original units) sorted'!U243)/('Fluid (original units) sorted'!U$420*1000)</f>
        <v>4.2201323331193423E-4</v>
      </c>
      <c r="V243" s="267">
        <f>('Fluid (original units) sorted'!V243)/('Fluid (original units) sorted'!V$420*1000)</f>
        <v>6.4870259481037925E-4</v>
      </c>
      <c r="W243" s="267">
        <f>('Fluid (original units) sorted'!W243)/('Fluid (original units) sorted'!W$420*1000)</f>
        <v>9.8745114174038266E-6</v>
      </c>
      <c r="X243" s="267">
        <f>('Fluid (original units) sorted'!X243)/('Fluid (original units) sorted'!X$420*1000)</f>
        <v>5.7348996392563131E-4</v>
      </c>
      <c r="Y243" s="101">
        <f t="shared" si="3"/>
        <v>34.529008758981483</v>
      </c>
      <c r="Z243" s="286">
        <v>0.26</v>
      </c>
      <c r="AA243" s="267"/>
      <c r="AB243" s="267">
        <f>('Fluid (original units) sorted'!AB243)/('Fluid (original units) sorted'!AB$420*1000)</f>
        <v>3.0319518558823144E-3</v>
      </c>
      <c r="AC243" s="286"/>
      <c r="AD243" s="267">
        <f>('Fluid (original units) sorted'!AD243)/('Fluid (original units) sorted'!AD$420*1000)</f>
        <v>3.4352599242577233E-3</v>
      </c>
      <c r="AE243" s="267">
        <f>('Fluid (original units) sorted'!AE243)/('Fluid (original units) sorted'!AE$420*1000)</f>
        <v>6.2618114122923304E-3</v>
      </c>
      <c r="AF243" s="267">
        <f>('Fluid (original units) sorted'!AF243)/('Fluid (original units) sorted'!AF$420*1000)</f>
        <v>3.4213402042266395E-4</v>
      </c>
      <c r="AG243" s="267">
        <f>('Fluid (original units) sorted'!AG243)/('Fluid (original units) sorted'!AG$420*1000)</f>
        <v>0</v>
      </c>
      <c r="AH243" s="286"/>
      <c r="AI243" s="296"/>
      <c r="AJ243" s="26"/>
    </row>
    <row r="244" spans="1:36">
      <c r="A244" s="26"/>
      <c r="B244" s="39"/>
      <c r="C244" s="39"/>
      <c r="D244" s="39"/>
      <c r="E244" s="26"/>
      <c r="F244" s="40"/>
      <c r="G244" s="26"/>
      <c r="H244" s="26"/>
      <c r="I244" s="26"/>
      <c r="J244" s="15"/>
      <c r="K244" s="44"/>
      <c r="L244" s="41"/>
      <c r="M244" s="40"/>
      <c r="N244" s="265" t="str">
        <f>IF('Fluid (original units) sorted'!N244&lt;&gt;0,(10^-('Fluid (original units) sorted'!N244)),"")</f>
        <v/>
      </c>
      <c r="O244" s="265" t="str">
        <f>IF('Fluid (original units) sorted'!O244&lt;&gt;0,(10^-('Fluid (original units) sorted'!O244)),"")</f>
        <v/>
      </c>
      <c r="P244" s="267"/>
      <c r="Q244" s="45"/>
      <c r="R244" s="265" t="s">
        <v>491</v>
      </c>
      <c r="S244" s="267"/>
      <c r="T244" s="267"/>
      <c r="U244" s="267"/>
      <c r="V244" s="267"/>
      <c r="W244" s="267"/>
      <c r="X244" s="267"/>
      <c r="Y244" s="101"/>
      <c r="Z244" s="267"/>
      <c r="AA244" s="267"/>
      <c r="AB244" s="267"/>
      <c r="AC244" s="267"/>
      <c r="AD244" s="267"/>
      <c r="AE244" s="267"/>
      <c r="AF244" s="267"/>
      <c r="AG244" s="267"/>
      <c r="AH244" s="286"/>
      <c r="AI244" s="286"/>
      <c r="AJ244" s="26"/>
    </row>
    <row r="245" spans="1:36" s="26" customFormat="1">
      <c r="A245" s="51" t="s">
        <v>114</v>
      </c>
      <c r="B245" s="39" t="s">
        <v>0</v>
      </c>
      <c r="C245" s="39"/>
      <c r="D245" s="39" t="s">
        <v>1</v>
      </c>
      <c r="E245" s="26">
        <v>0</v>
      </c>
      <c r="F245" s="40"/>
      <c r="G245" s="70">
        <v>41.667999999999999</v>
      </c>
      <c r="H245" s="26">
        <v>-120.20916699999999</v>
      </c>
      <c r="I245" s="51" t="s">
        <v>114</v>
      </c>
      <c r="J245" s="15">
        <v>-1.2521348365542658E-2</v>
      </c>
      <c r="K245" s="41">
        <v>205.70000000000002</v>
      </c>
      <c r="L245" s="41">
        <v>96.5</v>
      </c>
      <c r="M245" s="42">
        <v>26892</v>
      </c>
      <c r="N245" s="265">
        <f>IF('Fluid (original units) sorted'!N245&lt;&gt;0,(10^-('Fluid (original units) sorted'!N245)),"")</f>
        <v>3.981071705534957E-8</v>
      </c>
      <c r="O245" s="265" t="str">
        <f>IF('Fluid (original units) sorted'!O245&lt;&gt;0,(10^-('Fluid (original units) sorted'!O245)),"")</f>
        <v/>
      </c>
      <c r="P245" s="268"/>
      <c r="Q245" s="53"/>
      <c r="R245" s="265" t="s">
        <v>491</v>
      </c>
      <c r="S245" s="267">
        <f>('Fluid (original units) sorted'!S245)/('Fluid (original units) sorted'!S$420*1000)</f>
        <v>3.3288948069241011E-3</v>
      </c>
      <c r="T245" s="267">
        <f>('Fluid (original units) sorted'!T245)/('Fluid (original units) sorted'!T$420*1000)</f>
        <v>1.3919234511698029E-2</v>
      </c>
      <c r="U245" s="267">
        <f>('Fluid (original units) sorted'!U245)/('Fluid (original units) sorted'!U$420*1000)</f>
        <v>3.8364839391994023E-4</v>
      </c>
      <c r="V245" s="267">
        <f>('Fluid (original units) sorted'!V245)/('Fluid (original units) sorted'!V$420*1000)</f>
        <v>1.9211576846307385E-4</v>
      </c>
      <c r="W245" s="267">
        <f>('Fluid (original units) sorted'!W245)/('Fluid (original units) sorted'!W$420*1000)</f>
        <v>4.1143797572515943E-6</v>
      </c>
      <c r="X245" s="267">
        <f>('Fluid (original units) sorted'!X245)/('Fluid (original units) sorted'!X$420*1000)</f>
        <v>5.827398020534641E-4</v>
      </c>
      <c r="Y245" s="101">
        <f t="shared" si="3"/>
        <v>36.281227113914873</v>
      </c>
      <c r="Z245" s="268">
        <v>0.24</v>
      </c>
      <c r="AA245" s="267"/>
      <c r="AB245" s="267">
        <f>('Fluid (original units) sorted'!AB245)/('Fluid (original units) sorted'!AB$420*1000)</f>
        <v>1.8355600424801038E-3</v>
      </c>
      <c r="AC245" s="268"/>
      <c r="AD245" s="267">
        <f>('Fluid (original units) sorted'!AD245)/('Fluid (original units) sorted'!AD$420*1000)</f>
        <v>3.3311611386741559E-3</v>
      </c>
      <c r="AE245" s="267">
        <f>('Fluid (original units) sorted'!AE245)/('Fluid (original units) sorted'!AE$420*1000)</f>
        <v>6.2053986968662739E-3</v>
      </c>
      <c r="AF245" s="267">
        <f>('Fluid (original units) sorted'!AF245)/('Fluid (original units) sorted'!AF$420*1000)</f>
        <v>4.0003362387880706E-4</v>
      </c>
      <c r="AG245" s="267">
        <f>('Fluid (original units) sorted'!AG245)/('Fluid (original units) sorted'!AG$420*1000)</f>
        <v>0</v>
      </c>
      <c r="AH245" s="286"/>
      <c r="AI245" s="294" t="s">
        <v>118</v>
      </c>
    </row>
    <row r="246" spans="1:36">
      <c r="A246" s="26" t="s">
        <v>123</v>
      </c>
      <c r="B246" s="39" t="s">
        <v>0</v>
      </c>
      <c r="C246" s="39"/>
      <c r="D246" s="39" t="s">
        <v>1</v>
      </c>
      <c r="E246" s="26">
        <v>0</v>
      </c>
      <c r="F246" s="40">
        <v>2</v>
      </c>
      <c r="G246" s="26">
        <v>41.668703000000001</v>
      </c>
      <c r="H246" s="26">
        <v>-120.20885199999999</v>
      </c>
      <c r="I246" s="26" t="s">
        <v>123</v>
      </c>
      <c r="J246" s="15">
        <v>-1.5139182789945905E-2</v>
      </c>
      <c r="K246" s="41">
        <v>205.88</v>
      </c>
      <c r="L246" s="41">
        <v>96.6</v>
      </c>
      <c r="M246" s="26">
        <v>2003</v>
      </c>
      <c r="N246" s="265">
        <f>IF('Fluid (original units) sorted'!N246&lt;&gt;0,(10^-('Fluid (original units) sorted'!N246)),"")</f>
        <v>3.0199517204020188E-8</v>
      </c>
      <c r="O246" s="265" t="str">
        <f>IF('Fluid (original units) sorted'!O246&lt;&gt;0,(10^-('Fluid (original units) sorted'!O246)),"")</f>
        <v/>
      </c>
      <c r="P246" s="268"/>
      <c r="Q246" s="53"/>
      <c r="R246" s="265" t="s">
        <v>491</v>
      </c>
      <c r="S246" s="267">
        <f>('Fluid (original units) sorted'!S246)/('Fluid (original units) sorted'!S$420*1000)</f>
        <v>3.5952063914780293E-3</v>
      </c>
      <c r="T246" s="267">
        <f>('Fluid (original units) sorted'!T246)/('Fluid (original units) sorted'!T$420*1000)</f>
        <v>1.4006229727396142E-2</v>
      </c>
      <c r="U246" s="267">
        <f>('Fluid (original units) sorted'!U246)/('Fluid (original units) sorted'!U$420*1000)</f>
        <v>4.3224385714979929E-4</v>
      </c>
      <c r="V246" s="267">
        <f>('Fluid (original units) sorted'!V246)/('Fluid (original units) sorted'!V$420*1000)</f>
        <v>4.1666666666666664E-4</v>
      </c>
      <c r="W246" s="267">
        <f>('Fluid (original units) sorted'!W246)/('Fluid (original units) sorted'!W$420*1000)</f>
        <v>8.2287595145031886E-6</v>
      </c>
      <c r="X246" s="267">
        <f>('Fluid (original units) sorted'!X246)/('Fluid (original units) sorted'!X$420*1000)</f>
        <v>5.3649061141430019E-4</v>
      </c>
      <c r="Y246" s="101">
        <f t="shared" si="3"/>
        <v>32.403536789979448</v>
      </c>
      <c r="Z246" s="268">
        <v>3.4000000000000002E-4</v>
      </c>
      <c r="AA246" s="267"/>
      <c r="AB246" s="267">
        <f>('Fluid (original units) sorted'!AB246)/('Fluid (original units) sorted'!AB$420*1000)</f>
        <v>3.3269525769951879E-3</v>
      </c>
      <c r="AC246" s="268"/>
      <c r="AD246" s="267">
        <f>('Fluid (original units) sorted'!AD246)/('Fluid (original units) sorted'!AD$420*1000)</f>
        <v>3.0917339318319512E-3</v>
      </c>
      <c r="AE246" s="267">
        <f>('Fluid (original units) sorted'!AE246)/('Fluid (original units) sorted'!AE$420*1000)</f>
        <v>5.8951287620229598E-3</v>
      </c>
      <c r="AF246" s="267">
        <f>('Fluid (original units) sorted'!AF246)/('Fluid (original units) sorted'!AF$420*1000)</f>
        <v>3.5266122105105365E-4</v>
      </c>
      <c r="AG246" s="267">
        <f>('Fluid (original units) sorted'!AG246)/('Fluid (original units) sorted'!AG$420*1000)</f>
        <v>0</v>
      </c>
      <c r="AH246" s="286"/>
      <c r="AI246" s="294"/>
      <c r="AJ246" s="26"/>
    </row>
    <row r="247" spans="1:36">
      <c r="A247" s="26"/>
      <c r="B247" s="39"/>
      <c r="C247" s="39"/>
      <c r="D247" s="39"/>
      <c r="E247" s="26"/>
      <c r="F247" s="40"/>
      <c r="G247" s="26"/>
      <c r="H247" s="26"/>
      <c r="I247" s="26"/>
      <c r="J247" s="15"/>
      <c r="K247" s="44"/>
      <c r="L247" s="41"/>
      <c r="M247" s="40"/>
      <c r="N247" s="265" t="str">
        <f>IF('Fluid (original units) sorted'!N247&lt;&gt;0,(10^-('Fluid (original units) sorted'!N247)),"")</f>
        <v/>
      </c>
      <c r="O247" s="265" t="str">
        <f>IF('Fluid (original units) sorted'!O247&lt;&gt;0,(10^-('Fluid (original units) sorted'!O247)),"")</f>
        <v/>
      </c>
      <c r="P247" s="267"/>
      <c r="Q247" s="45"/>
      <c r="R247" s="265" t="s">
        <v>491</v>
      </c>
      <c r="S247" s="267"/>
      <c r="T247" s="267"/>
      <c r="U247" s="267"/>
      <c r="V247" s="267"/>
      <c r="W247" s="267"/>
      <c r="X247" s="267"/>
      <c r="Y247" s="101"/>
      <c r="Z247" s="267"/>
      <c r="AA247" s="267"/>
      <c r="AB247" s="267"/>
      <c r="AC247" s="267"/>
      <c r="AD247" s="267"/>
      <c r="AE247" s="267"/>
      <c r="AF247" s="267"/>
      <c r="AG247" s="267"/>
      <c r="AH247" s="286"/>
      <c r="AI247" s="286"/>
      <c r="AJ247" s="26"/>
    </row>
    <row r="248" spans="1:36" ht="16" customHeight="1">
      <c r="A248" s="51" t="s">
        <v>114</v>
      </c>
      <c r="B248" s="39" t="s">
        <v>0</v>
      </c>
      <c r="C248" s="39"/>
      <c r="D248" s="39" t="s">
        <v>1</v>
      </c>
      <c r="E248" s="26">
        <v>0</v>
      </c>
      <c r="F248" s="40">
        <v>38</v>
      </c>
      <c r="G248" s="70">
        <v>41.667999999999999</v>
      </c>
      <c r="H248" s="26">
        <v>-120.208833</v>
      </c>
      <c r="I248" s="51" t="s">
        <v>114</v>
      </c>
      <c r="J248" s="15">
        <v>-2.3158688130025706E-2</v>
      </c>
      <c r="K248" s="41">
        <v>206.6</v>
      </c>
      <c r="L248" s="41">
        <v>97</v>
      </c>
      <c r="M248" s="42">
        <v>22183</v>
      </c>
      <c r="N248" s="265">
        <f>IF('Fluid (original units) sorted'!N248&lt;&gt;0,(10^-('Fluid (original units) sorted'!N248)),"")</f>
        <v>1.5848931924611133E-8</v>
      </c>
      <c r="O248" s="265" t="str">
        <f>IF('Fluid (original units) sorted'!O248&lt;&gt;0,(10^-('Fluid (original units) sorted'!O248)),"")</f>
        <v/>
      </c>
      <c r="P248" s="268"/>
      <c r="Q248" s="53"/>
      <c r="R248" s="265" t="s">
        <v>491</v>
      </c>
      <c r="S248" s="267">
        <f>('Fluid (original units) sorted'!S248)/('Fluid (original units) sorted'!S$420*1000)</f>
        <v>2.8794940079893477E-3</v>
      </c>
      <c r="T248" s="267">
        <f>('Fluid (original units) sorted'!T248)/('Fluid (original units) sorted'!T$420*1000)</f>
        <v>1.3049282354716902E-2</v>
      </c>
      <c r="U248" s="267">
        <f>('Fluid (original units) sorted'!U248)/('Fluid (original units) sorted'!U$420*1000)</f>
        <v>4.0922495351460291E-4</v>
      </c>
      <c r="V248" s="267">
        <f>('Fluid (original units) sorted'!V248)/('Fluid (original units) sorted'!V$420*1000)</f>
        <v>5.239520958083832E-4</v>
      </c>
      <c r="W248" s="267">
        <f>('Fluid (original units) sorted'!W248)/('Fluid (original units) sorted'!W$420*1000)</f>
        <v>2.8800658300761158E-5</v>
      </c>
      <c r="X248" s="267">
        <f>('Fluid (original units) sorted'!X248)/('Fluid (original units) sorted'!X$420*1000)</f>
        <v>5.6424012579779853E-4</v>
      </c>
      <c r="Y248" s="101">
        <f t="shared" si="3"/>
        <v>31.887797268089244</v>
      </c>
      <c r="Z248" s="268">
        <v>0.27</v>
      </c>
      <c r="AA248" s="267"/>
      <c r="AB248" s="267">
        <f>('Fluid (original units) sorted'!AB248)/('Fluid (original units) sorted'!AB$420*1000)</f>
        <v>1.8191711135293884E-3</v>
      </c>
      <c r="AC248" s="268"/>
      <c r="AD248" s="267">
        <f>('Fluid (original units) sorted'!AD248)/('Fluid (original units) sorted'!AD$420*1000)</f>
        <v>3.3936204100242966E-3</v>
      </c>
      <c r="AE248" s="267">
        <f>('Fluid (original units) sorted'!AE248)/('Fluid (original units) sorted'!AE$420*1000)</f>
        <v>6.2900177700053591E-3</v>
      </c>
      <c r="AF248" s="267">
        <f>('Fluid (original units) sorted'!AF248)/('Fluid (original units) sorted'!AF$420*1000)</f>
        <v>3.8424282293622261E-4</v>
      </c>
      <c r="AG248" s="267">
        <f>('Fluid (original units) sorted'!AG248)/('Fluid (original units) sorted'!AG$420*1000)</f>
        <v>1.4516129032258065E-5</v>
      </c>
      <c r="AH248" s="286"/>
      <c r="AI248" s="296" t="s">
        <v>115</v>
      </c>
      <c r="AJ248" s="26"/>
    </row>
    <row r="249" spans="1:36">
      <c r="A249" s="26" t="s">
        <v>123</v>
      </c>
      <c r="B249" s="39" t="s">
        <v>0</v>
      </c>
      <c r="C249" s="39"/>
      <c r="D249" s="39" t="s">
        <v>1</v>
      </c>
      <c r="E249" s="26">
        <v>0</v>
      </c>
      <c r="F249" s="40">
        <v>2</v>
      </c>
      <c r="G249" s="26">
        <v>41.668703000000001</v>
      </c>
      <c r="H249" s="26">
        <v>-120.20885199999999</v>
      </c>
      <c r="I249" s="26" t="s">
        <v>123</v>
      </c>
      <c r="J249" s="15">
        <v>1.1048476667551332E-2</v>
      </c>
      <c r="K249" s="41">
        <v>209.66</v>
      </c>
      <c r="L249" s="41">
        <v>98.7</v>
      </c>
      <c r="M249" s="26">
        <v>2003</v>
      </c>
      <c r="N249" s="265">
        <f>IF('Fluid (original units) sorted'!N249&lt;&gt;0,(10^-('Fluid (original units) sorted'!N249)),"")</f>
        <v>2.3988329190194864E-8</v>
      </c>
      <c r="O249" s="265" t="str">
        <f>IF('Fluid (original units) sorted'!O249&lt;&gt;0,(10^-('Fluid (original units) sorted'!O249)),"")</f>
        <v/>
      </c>
      <c r="P249" s="268"/>
      <c r="Q249" s="53"/>
      <c r="R249" s="265" t="s">
        <v>491</v>
      </c>
      <c r="S249" s="267">
        <f>('Fluid (original units) sorted'!S249)/('Fluid (original units) sorted'!S$420*1000)</f>
        <v>3.5286284953395474E-3</v>
      </c>
      <c r="T249" s="267">
        <f>('Fluid (original units) sorted'!T249)/('Fluid (original units) sorted'!T$420*1000)</f>
        <v>1.4702191452981043E-2</v>
      </c>
      <c r="U249" s="267">
        <f>('Fluid (original units) sorted'!U249)/('Fluid (original units) sorted'!U$420*1000)</f>
        <v>4.5526276078499577E-4</v>
      </c>
      <c r="V249" s="267">
        <f>('Fluid (original units) sorted'!V249)/('Fluid (original units) sorted'!V$420*1000)</f>
        <v>4.69061876247505E-4</v>
      </c>
      <c r="W249" s="267">
        <f>('Fluid (original units) sorted'!W249)/('Fluid (original units) sorted'!W$420*1000)</f>
        <v>8.2287595145031886E-6</v>
      </c>
      <c r="X249" s="267">
        <f>('Fluid (original units) sorted'!X249)/('Fluid (original units) sorted'!X$420*1000)</f>
        <v>5.827398020534641E-4</v>
      </c>
      <c r="Y249" s="101">
        <f t="shared" si="3"/>
        <v>32.293859105960038</v>
      </c>
      <c r="Z249" s="268">
        <v>3.4000000000000002E-4</v>
      </c>
      <c r="AA249" s="267"/>
      <c r="AB249" s="267">
        <f>('Fluid (original units) sorted'!AB249)/('Fluid (original units) sorted'!AB$420*1000)</f>
        <v>3.2613968611923273E-3</v>
      </c>
      <c r="AC249" s="268"/>
      <c r="AD249" s="267">
        <f>('Fluid (original units) sorted'!AD249)/('Fluid (original units) sorted'!AD$420*1000)</f>
        <v>3.1958327174155185E-3</v>
      </c>
      <c r="AE249" s="267">
        <f>('Fluid (original units) sorted'!AE249)/('Fluid (original units) sorted'!AE$420*1000)</f>
        <v>5.7540969734578172E-3</v>
      </c>
      <c r="AF249" s="267">
        <f>('Fluid (original units) sorted'!AF249)/('Fluid (original units) sorted'!AF$420*1000)</f>
        <v>3.5266122105105365E-4</v>
      </c>
      <c r="AG249" s="267">
        <f>('Fluid (original units) sorted'!AG249)/('Fluid (original units) sorted'!AG$420*1000)</f>
        <v>0</v>
      </c>
      <c r="AH249" s="286"/>
      <c r="AI249" s="294"/>
      <c r="AJ249" s="26"/>
    </row>
    <row r="250" spans="1:36">
      <c r="A250" s="51" t="s">
        <v>117</v>
      </c>
      <c r="B250" s="39" t="s">
        <v>0</v>
      </c>
      <c r="C250" s="39" t="s">
        <v>116</v>
      </c>
      <c r="D250" s="39" t="s">
        <v>1</v>
      </c>
      <c r="E250" s="26">
        <v>0</v>
      </c>
      <c r="F250" s="40"/>
      <c r="G250" s="26">
        <v>41.666666999999997</v>
      </c>
      <c r="H250" s="70">
        <v>-120.2</v>
      </c>
      <c r="I250" s="51" t="s">
        <v>117</v>
      </c>
      <c r="J250" s="15">
        <v>0.25123580750040131</v>
      </c>
      <c r="K250" s="80"/>
      <c r="L250" s="41"/>
      <c r="M250" s="42">
        <v>22201</v>
      </c>
      <c r="N250" s="265">
        <f>IF('Fluid (original units) sorted'!N250&lt;&gt;0,(10^-('Fluid (original units) sorted'!N250)),"")</f>
        <v>1.2589254117941623E-9</v>
      </c>
      <c r="O250" s="265" t="str">
        <f>IF('Fluid (original units) sorted'!O250&lt;&gt;0,(10^-('Fluid (original units) sorted'!O250)),"")</f>
        <v/>
      </c>
      <c r="P250" s="268"/>
      <c r="Q250" s="53"/>
      <c r="R250" s="265" t="s">
        <v>491</v>
      </c>
      <c r="S250" s="267">
        <f>('Fluid (original units) sorted'!S250)/('Fluid (original units) sorted'!S$420*1000)</f>
        <v>1.9640479360852198E-3</v>
      </c>
      <c r="T250" s="267">
        <f>('Fluid (original units) sorted'!T250)/('Fluid (original units) sorted'!T$420*1000)</f>
        <v>1.6268105335547071E-2</v>
      </c>
      <c r="U250" s="267">
        <f>('Fluid (original units) sorted'!U250)/('Fluid (original units) sorted'!U$420*1000)</f>
        <v>4.6037807270392828E-4</v>
      </c>
      <c r="V250" s="267">
        <f>('Fluid (original units) sorted'!V250)/('Fluid (original units) sorted'!V$420*1000)</f>
        <v>7.734530938123753E-4</v>
      </c>
      <c r="W250" s="267">
        <f>('Fluid (original units) sorted'!W250)/('Fluid (original units) sorted'!W$420*1000)</f>
        <v>2.5097716519234726E-5</v>
      </c>
      <c r="X250" s="267">
        <f>('Fluid (original units) sorted'!X250)/('Fluid (original units) sorted'!X$420*1000)</f>
        <v>6.2898899269262789E-4</v>
      </c>
      <c r="Y250" s="101">
        <f t="shared" si="3"/>
        <v>35.336403491156673</v>
      </c>
      <c r="Z250" s="268"/>
      <c r="AA250" s="267"/>
      <c r="AB250" s="267">
        <f>('Fluid (original units) sorted'!AB250)/('Fluid (original units) sorted'!AB$420*1000)</f>
        <v>3.2941747190937576E-3</v>
      </c>
      <c r="AC250" s="268">
        <v>21</v>
      </c>
      <c r="AD250" s="267">
        <f>('Fluid (original units) sorted'!AD250)/('Fluid (original units) sorted'!AD$420*1000)</f>
        <v>3.3728006529075831E-3</v>
      </c>
      <c r="AE250" s="268"/>
      <c r="AF250" s="267">
        <f>('Fluid (original units) sorted'!AF250)/('Fluid (original units) sorted'!AF$420*1000)</f>
        <v>1.894896113110139E-4</v>
      </c>
      <c r="AG250" s="267">
        <f>('Fluid (original units) sorted'!AG250)/('Fluid (original units) sorted'!AG$420*1000)</f>
        <v>3.7096774193548386E-5</v>
      </c>
      <c r="AH250" s="286"/>
      <c r="AI250" s="294"/>
      <c r="AJ250" s="26"/>
    </row>
    <row r="251" spans="1:36">
      <c r="A251" s="26"/>
      <c r="B251" s="39"/>
      <c r="C251" s="39"/>
      <c r="D251" s="39"/>
      <c r="E251" s="26"/>
      <c r="F251" s="40"/>
      <c r="G251" s="26"/>
      <c r="H251" s="26"/>
      <c r="I251" s="26"/>
      <c r="J251" s="15"/>
      <c r="K251" s="44"/>
      <c r="L251" s="41"/>
      <c r="M251" s="40"/>
      <c r="N251" s="265" t="str">
        <f>IF('Fluid (original units) sorted'!N251&lt;&gt;0,(10^-('Fluid (original units) sorted'!N251)),"")</f>
        <v/>
      </c>
      <c r="O251" s="265" t="str">
        <f>IF('Fluid (original units) sorted'!O251&lt;&gt;0,(10^-('Fluid (original units) sorted'!O251)),"")</f>
        <v/>
      </c>
      <c r="P251" s="267"/>
      <c r="Q251" s="45"/>
      <c r="R251" s="265" t="s">
        <v>491</v>
      </c>
      <c r="S251" s="267"/>
      <c r="T251" s="267"/>
      <c r="U251" s="267"/>
      <c r="V251" s="267"/>
      <c r="W251" s="267"/>
      <c r="X251" s="267"/>
      <c r="Y251" s="251"/>
      <c r="Z251" s="267"/>
      <c r="AA251" s="267"/>
      <c r="AB251" s="267"/>
      <c r="AC251" s="267"/>
      <c r="AD251" s="267"/>
      <c r="AE251" s="267"/>
      <c r="AF251" s="267"/>
      <c r="AG251" s="267"/>
      <c r="AH251" s="286"/>
      <c r="AI251" s="286"/>
      <c r="AJ251" s="26"/>
    </row>
    <row r="252" spans="1:36">
      <c r="A252" s="26"/>
      <c r="B252" s="39"/>
      <c r="C252" s="39"/>
      <c r="D252" s="39"/>
      <c r="E252" s="26"/>
      <c r="F252" s="40"/>
      <c r="G252" s="26"/>
      <c r="H252" s="26"/>
      <c r="I252" s="26"/>
      <c r="J252" s="15"/>
      <c r="K252" s="44"/>
      <c r="L252" s="41"/>
      <c r="M252" s="40"/>
      <c r="N252" s="265" t="str">
        <f>IF('Fluid (original units) sorted'!N252&lt;&gt;0,(10^-('Fluid (original units) sorted'!N252)),"")</f>
        <v/>
      </c>
      <c r="O252" s="265" t="str">
        <f>IF('Fluid (original units) sorted'!O252&lt;&gt;0,(10^-('Fluid (original units) sorted'!O252)),"")</f>
        <v/>
      </c>
      <c r="P252" s="267"/>
      <c r="Q252" s="45"/>
      <c r="R252" s="265" t="s">
        <v>491</v>
      </c>
      <c r="S252" s="267"/>
      <c r="T252" s="267"/>
      <c r="U252" s="267"/>
      <c r="V252" s="267"/>
      <c r="W252" s="267"/>
      <c r="X252" s="267"/>
      <c r="Y252" s="251"/>
      <c r="Z252" s="267"/>
      <c r="AA252" s="267"/>
      <c r="AB252" s="267"/>
      <c r="AC252" s="267"/>
      <c r="AD252" s="267"/>
      <c r="AE252" s="267"/>
      <c r="AF252" s="267"/>
      <c r="AG252" s="267"/>
      <c r="AH252" s="286"/>
      <c r="AI252" s="286"/>
      <c r="AJ252" s="26"/>
    </row>
    <row r="253" spans="1:36">
      <c r="A253" s="26"/>
      <c r="B253" s="39"/>
      <c r="C253" s="39"/>
      <c r="D253" s="39"/>
      <c r="E253" s="26"/>
      <c r="F253" s="40"/>
      <c r="G253" s="26"/>
      <c r="H253" s="26"/>
      <c r="I253" s="26"/>
      <c r="J253" s="15"/>
      <c r="K253" s="44"/>
      <c r="L253" s="41"/>
      <c r="M253" s="40"/>
      <c r="N253" s="265" t="str">
        <f>IF('Fluid (original units) sorted'!N253&lt;&gt;0,(10^-('Fluid (original units) sorted'!N253)),"")</f>
        <v/>
      </c>
      <c r="O253" s="265" t="str">
        <f>IF('Fluid (original units) sorted'!O253&lt;&gt;0,(10^-('Fluid (original units) sorted'!O253)),"")</f>
        <v/>
      </c>
      <c r="P253" s="267"/>
      <c r="Q253" s="45"/>
      <c r="R253" s="265" t="s">
        <v>491</v>
      </c>
      <c r="S253" s="267"/>
      <c r="T253" s="267"/>
      <c r="U253" s="267"/>
      <c r="V253" s="267"/>
      <c r="W253" s="267"/>
      <c r="X253" s="267"/>
      <c r="Y253" s="251"/>
      <c r="Z253" s="267"/>
      <c r="AA253" s="267"/>
      <c r="AB253" s="267"/>
      <c r="AC253" s="267"/>
      <c r="AD253" s="267"/>
      <c r="AE253" s="267"/>
      <c r="AF253" s="267"/>
      <c r="AG253" s="267"/>
      <c r="AH253" s="286"/>
      <c r="AI253" s="286"/>
      <c r="AJ253" s="26"/>
    </row>
    <row r="254" spans="1:36">
      <c r="A254" s="26"/>
      <c r="B254" s="39"/>
      <c r="C254" s="39"/>
      <c r="D254" s="39"/>
      <c r="E254" s="26"/>
      <c r="F254" s="40"/>
      <c r="G254" s="26"/>
      <c r="H254" s="26"/>
      <c r="I254" s="26"/>
      <c r="J254" s="15"/>
      <c r="K254" s="44"/>
      <c r="L254" s="41"/>
      <c r="M254" s="40"/>
      <c r="N254" s="265" t="str">
        <f>IF('Fluid (original units) sorted'!N254&lt;&gt;0,(10^-('Fluid (original units) sorted'!N254)),"")</f>
        <v/>
      </c>
      <c r="O254" s="265" t="str">
        <f>IF('Fluid (original units) sorted'!O254&lt;&gt;0,(10^-('Fluid (original units) sorted'!O254)),"")</f>
        <v/>
      </c>
      <c r="P254" s="267"/>
      <c r="Q254" s="45"/>
      <c r="R254" s="265" t="s">
        <v>491</v>
      </c>
      <c r="S254" s="267"/>
      <c r="T254" s="267"/>
      <c r="U254" s="267"/>
      <c r="V254" s="267"/>
      <c r="W254" s="267"/>
      <c r="X254" s="267"/>
      <c r="Y254" s="251"/>
      <c r="Z254" s="267"/>
      <c r="AA254" s="267"/>
      <c r="AB254" s="267"/>
      <c r="AC254" s="267"/>
      <c r="AD254" s="267"/>
      <c r="AE254" s="267"/>
      <c r="AF254" s="267"/>
      <c r="AG254" s="267"/>
      <c r="AH254" s="286"/>
      <c r="AI254" s="286"/>
      <c r="AJ254" s="26"/>
    </row>
    <row r="255" spans="1:36">
      <c r="A255" s="26"/>
      <c r="B255" s="39"/>
      <c r="C255" s="39"/>
      <c r="D255" s="39"/>
      <c r="E255" s="26"/>
      <c r="F255" s="40"/>
      <c r="G255" s="26"/>
      <c r="H255" s="26"/>
      <c r="I255" s="26"/>
      <c r="J255" s="15"/>
      <c r="K255" s="44"/>
      <c r="L255" s="41"/>
      <c r="M255" s="42"/>
      <c r="N255" s="265" t="str">
        <f>IF('Fluid (original units) sorted'!N255&lt;&gt;0,(10^-('Fluid (original units) sorted'!N255)),"")</f>
        <v/>
      </c>
      <c r="O255" s="265" t="str">
        <f>IF('Fluid (original units) sorted'!O255&lt;&gt;0,(10^-('Fluid (original units) sorted'!O255)),"")</f>
        <v/>
      </c>
      <c r="P255" s="267"/>
      <c r="Q255" s="45"/>
      <c r="R255" s="265" t="s">
        <v>491</v>
      </c>
      <c r="S255" s="267"/>
      <c r="T255" s="267"/>
      <c r="U255" s="267"/>
      <c r="V255" s="267"/>
      <c r="W255" s="267"/>
      <c r="X255" s="267"/>
      <c r="Y255" s="251"/>
      <c r="Z255" s="267"/>
      <c r="AA255" s="267"/>
      <c r="AB255" s="267"/>
      <c r="AC255" s="267"/>
      <c r="AD255" s="267"/>
      <c r="AE255" s="267"/>
      <c r="AF255" s="267"/>
      <c r="AG255" s="267"/>
      <c r="AH255" s="286"/>
      <c r="AI255" s="286"/>
      <c r="AJ255" s="26"/>
    </row>
    <row r="256" spans="1:36">
      <c r="A256" s="26"/>
      <c r="B256" s="39"/>
      <c r="C256" s="39"/>
      <c r="D256" s="39"/>
      <c r="E256" s="26"/>
      <c r="F256" s="40"/>
      <c r="G256" s="26"/>
      <c r="H256" s="26"/>
      <c r="I256" s="26"/>
      <c r="J256" s="15"/>
      <c r="K256" s="44"/>
      <c r="L256" s="41"/>
      <c r="M256" s="42"/>
      <c r="N256" s="265" t="str">
        <f>IF('Fluid (original units) sorted'!N256&lt;&gt;0,(10^-('Fluid (original units) sorted'!N256)),"")</f>
        <v/>
      </c>
      <c r="O256" s="265" t="str">
        <f>IF('Fluid (original units) sorted'!O256&lt;&gt;0,(10^-('Fluid (original units) sorted'!O256)),"")</f>
        <v/>
      </c>
      <c r="P256" s="267"/>
      <c r="Q256" s="45"/>
      <c r="R256" s="265" t="s">
        <v>491</v>
      </c>
      <c r="S256" s="267"/>
      <c r="T256" s="267"/>
      <c r="U256" s="267"/>
      <c r="V256" s="267"/>
      <c r="W256" s="267"/>
      <c r="X256" s="267"/>
      <c r="Y256" s="251"/>
      <c r="Z256" s="267"/>
      <c r="AA256" s="267"/>
      <c r="AB256" s="267"/>
      <c r="AC256" s="267"/>
      <c r="AD256" s="267"/>
      <c r="AE256" s="267"/>
      <c r="AF256" s="267"/>
      <c r="AG256" s="267"/>
      <c r="AH256" s="286"/>
      <c r="AI256" s="286"/>
      <c r="AJ256" s="26"/>
    </row>
    <row r="257" spans="1:36" s="26" customFormat="1">
      <c r="A257" s="26" t="s">
        <v>125</v>
      </c>
      <c r="B257" s="39" t="s">
        <v>0</v>
      </c>
      <c r="C257" s="39"/>
      <c r="D257" s="39" t="s">
        <v>1</v>
      </c>
      <c r="E257" s="26">
        <v>0</v>
      </c>
      <c r="F257" s="40">
        <v>2</v>
      </c>
      <c r="G257" s="26">
        <v>41.670586</v>
      </c>
      <c r="H257" s="70">
        <v>-120.20582</v>
      </c>
      <c r="I257" s="26" t="s">
        <v>125</v>
      </c>
      <c r="J257" s="15">
        <v>-8.8132731361230711E-3</v>
      </c>
      <c r="K257" s="41">
        <v>80.06</v>
      </c>
      <c r="L257" s="41">
        <v>26.7</v>
      </c>
      <c r="M257" s="26">
        <v>2003</v>
      </c>
      <c r="N257" s="265">
        <f>IF('Fluid (original units) sorted'!N257&lt;&gt;0,(10^-('Fluid (original units) sorted'!N257)),"")</f>
        <v>4.265795188015919E-9</v>
      </c>
      <c r="O257" s="265" t="str">
        <f>IF('Fluid (original units) sorted'!O257&lt;&gt;0,(10^-('Fluid (original units) sorted'!O257)),"")</f>
        <v/>
      </c>
      <c r="P257" s="268"/>
      <c r="Q257" s="53"/>
      <c r="R257" s="265" t="s">
        <v>491</v>
      </c>
      <c r="S257" s="272"/>
      <c r="T257" s="267">
        <f>('Fluid (original units) sorted'!T257)/('Fluid (original units) sorted'!T$420*1000)</f>
        <v>1.3484258433207465E-2</v>
      </c>
      <c r="U257" s="267">
        <f>('Fluid (original units) sorted'!U257)/('Fluid (original units) sorted'!U$420*1000)</f>
        <v>3.6574480220367636E-4</v>
      </c>
      <c r="V257" s="267">
        <f>('Fluid (original units) sorted'!V257)/('Fluid (original units) sorted'!V$420*1000)</f>
        <v>7.0109780439121762E-4</v>
      </c>
      <c r="W257" s="267">
        <f>('Fluid (original units) sorted'!W257)/('Fluid (original units) sorted'!W$420*1000)</f>
        <v>1.7568401563464306E-4</v>
      </c>
      <c r="X257" s="267">
        <f>('Fluid (original units) sorted'!X257)/('Fluid (original units) sorted'!X$420*1000)</f>
        <v>5.5499028766996575E-4</v>
      </c>
      <c r="Y257" s="251">
        <f t="shared" si="3"/>
        <v>36.867942762173108</v>
      </c>
      <c r="Z257" s="268">
        <v>2.7E-4</v>
      </c>
      <c r="AA257" s="267"/>
      <c r="AB257" s="267">
        <f>('Fluid (original units) sorted'!AB257)/('Fluid (original units) sorted'!AB$420*1000)</f>
        <v>4.5561222482988287E-3</v>
      </c>
      <c r="AC257" s="268"/>
      <c r="AD257" s="267">
        <f>('Fluid (original units) sorted'!AD257)/('Fluid (original units) sorted'!AD$420*1000)</f>
        <v>2.6336992752642547E-3</v>
      </c>
      <c r="AE257" s="267">
        <f>('Fluid (original units) sorted'!AE257)/('Fluid (original units) sorted'!AE$420*1000)</f>
        <v>5.7258906157447885E-3</v>
      </c>
      <c r="AF257" s="267">
        <f>('Fluid (original units) sorted'!AF257)/('Fluid (original units) sorted'!AF$420*1000)</f>
        <v>3.3160681979427432E-4</v>
      </c>
      <c r="AG257" s="267">
        <f>('Fluid (original units) sorted'!AG257)/('Fluid (original units) sorted'!AG$420*1000)</f>
        <v>0</v>
      </c>
      <c r="AH257" s="286"/>
      <c r="AI257" s="294"/>
    </row>
    <row r="258" spans="1:36" s="26" customFormat="1">
      <c r="A258" s="26" t="s">
        <v>122</v>
      </c>
      <c r="B258" s="39" t="s">
        <v>0</v>
      </c>
      <c r="C258" s="39"/>
      <c r="D258" s="39" t="s">
        <v>1</v>
      </c>
      <c r="E258" s="26">
        <v>0</v>
      </c>
      <c r="F258" s="40">
        <v>2</v>
      </c>
      <c r="G258" s="26">
        <v>41.668461999999998</v>
      </c>
      <c r="H258" s="26">
        <v>-120.207286</v>
      </c>
      <c r="I258" s="26" t="s">
        <v>122</v>
      </c>
      <c r="J258" s="15">
        <v>-1.3587713820951119E-2</v>
      </c>
      <c r="K258" s="41">
        <v>134.60000000000002</v>
      </c>
      <c r="L258" s="41">
        <v>57</v>
      </c>
      <c r="M258" s="26">
        <v>2003</v>
      </c>
      <c r="N258" s="265">
        <f>IF('Fluid (original units) sorted'!N258&lt;&gt;0,(10^-('Fluid (original units) sorted'!N258)),"")</f>
        <v>1.5135612484362029E-8</v>
      </c>
      <c r="O258" s="265" t="str">
        <f>IF('Fluid (original units) sorted'!O258&lt;&gt;0,(10^-('Fluid (original units) sorted'!O258)),"")</f>
        <v/>
      </c>
      <c r="P258" s="268"/>
      <c r="Q258" s="53"/>
      <c r="R258" s="265" t="s">
        <v>491</v>
      </c>
      <c r="S258" s="272"/>
      <c r="T258" s="267">
        <f>('Fluid (original units) sorted'!T258)/('Fluid (original units) sorted'!T$420*1000)</f>
        <v>1.4528201021584818E-2</v>
      </c>
      <c r="U258" s="267">
        <f>('Fluid (original units) sorted'!U258)/('Fluid (original units) sorted'!U$420*1000)</f>
        <v>4.9874291209592227E-4</v>
      </c>
      <c r="V258" s="267">
        <f>('Fluid (original units) sorted'!V258)/('Fluid (original units) sorted'!V$420*1000)</f>
        <v>5.1646706586826348E-4</v>
      </c>
      <c r="W258" s="267">
        <f>('Fluid (original units) sorted'!W258)/('Fluid (original units) sorted'!W$420*1000)</f>
        <v>1.8103270931907015E-5</v>
      </c>
      <c r="X258" s="267">
        <f>('Fluid (original units) sorted'!X258)/('Fluid (original units) sorted'!X$420*1000)</f>
        <v>5.6424012579779853E-4</v>
      </c>
      <c r="Y258" s="251">
        <f t="shared" si="3"/>
        <v>29.129639077037424</v>
      </c>
      <c r="Z258" s="268">
        <v>3.4000000000000002E-4</v>
      </c>
      <c r="AA258" s="267"/>
      <c r="AB258" s="267">
        <f>('Fluid (original units) sorted'!AB258)/('Fluid (original units) sorted'!AB$420*1000)</f>
        <v>3.6219532981080619E-3</v>
      </c>
      <c r="AC258" s="268"/>
      <c r="AD258" s="267">
        <f>('Fluid (original units) sorted'!AD258)/('Fluid (original units) sorted'!AD$420*1000)</f>
        <v>3.3207512601157994E-3</v>
      </c>
      <c r="AE258" s="267">
        <f>('Fluid (original units) sorted'!AE258)/('Fluid (original units) sorted'!AE$420*1000)</f>
        <v>5.9233351197359885E-3</v>
      </c>
      <c r="AF258" s="267">
        <f>('Fluid (original units) sorted'!AF258)/('Fluid (original units) sorted'!AF$420*1000)</f>
        <v>3.5266122105105365E-4</v>
      </c>
      <c r="AG258" s="267">
        <f>('Fluid (original units) sorted'!AG258)/('Fluid (original units) sorted'!AG$420*1000)</f>
        <v>0</v>
      </c>
      <c r="AH258" s="286"/>
      <c r="AI258" s="294"/>
    </row>
    <row r="259" spans="1:36" s="26" customFormat="1">
      <c r="A259" s="26" t="s">
        <v>126</v>
      </c>
      <c r="B259" s="39" t="s">
        <v>0</v>
      </c>
      <c r="C259" s="39"/>
      <c r="D259" s="39" t="s">
        <v>1</v>
      </c>
      <c r="E259" s="26">
        <v>0</v>
      </c>
      <c r="F259" s="40">
        <v>2</v>
      </c>
      <c r="G259" s="26">
        <v>41.684393999999998</v>
      </c>
      <c r="H259" s="26">
        <v>-120.211641</v>
      </c>
      <c r="I259" s="26" t="s">
        <v>126</v>
      </c>
      <c r="J259" s="15">
        <v>-1.4285220076722137E-2</v>
      </c>
      <c r="K259" s="41">
        <v>159.97999999999999</v>
      </c>
      <c r="L259" s="41">
        <v>71.099999999999994</v>
      </c>
      <c r="M259" s="26">
        <v>2003</v>
      </c>
      <c r="N259" s="265">
        <f>IF('Fluid (original units) sorted'!N259&lt;&gt;0,(10^-('Fluid (original units) sorted'!N259)),"")</f>
        <v>1.1748975549395268E-8</v>
      </c>
      <c r="O259" s="265" t="str">
        <f>IF('Fluid (original units) sorted'!O259&lt;&gt;0,(10^-('Fluid (original units) sorted'!O259)),"")</f>
        <v/>
      </c>
      <c r="P259" s="268"/>
      <c r="Q259" s="53"/>
      <c r="R259" s="265" t="s">
        <v>491</v>
      </c>
      <c r="S259" s="267">
        <f>('Fluid (original units) sorted'!S259)/('Fluid (original units) sorted'!S$420*1000)</f>
        <v>2.9127829560585887E-3</v>
      </c>
      <c r="T259" s="267">
        <f>('Fluid (original units) sorted'!T259)/('Fluid (original units) sorted'!T$420*1000)</f>
        <v>1.4963177100075381E-2</v>
      </c>
      <c r="U259" s="267">
        <f>('Fluid (original units) sorted'!U259)/('Fluid (original units) sorted'!U$420*1000)</f>
        <v>3.0180340321701968E-4</v>
      </c>
      <c r="V259" s="267">
        <f>('Fluid (original units) sorted'!V259)/('Fluid (original units) sorted'!V$420*1000)</f>
        <v>1.8138722554890218E-4</v>
      </c>
      <c r="W259" s="267">
        <f>('Fluid (original units) sorted'!W259)/('Fluid (original units) sorted'!W$420*1000)</f>
        <v>4.1143797572515943E-6</v>
      </c>
      <c r="X259" s="267">
        <f>('Fluid (original units) sorted'!X259)/('Fluid (original units) sorted'!X$420*1000)</f>
        <v>5.7348996392563131E-4</v>
      </c>
      <c r="Y259" s="251">
        <f t="shared" si="3"/>
        <v>49.579219255243835</v>
      </c>
      <c r="Z259" s="268">
        <v>3.6999999999999999E-4</v>
      </c>
      <c r="AA259" s="267"/>
      <c r="AB259" s="267">
        <f>('Fluid (original units) sorted'!AB259)/('Fluid (original units) sorted'!AB$420*1000)</f>
        <v>2.3763946978537058E-3</v>
      </c>
      <c r="AC259" s="268"/>
      <c r="AD259" s="267">
        <f>('Fluid (original units) sorted'!AD259)/('Fluid (original units) sorted'!AD$420*1000)</f>
        <v>3.5914081026330743E-3</v>
      </c>
      <c r="AE259" s="267">
        <f>('Fluid (original units) sorted'!AE259)/('Fluid (original units) sorted'!AE$420*1000)</f>
        <v>6.1771923391532452E-3</v>
      </c>
      <c r="AF259" s="267">
        <f>('Fluid (original units) sorted'!AF259)/('Fluid (original units) sorted'!AF$420*1000)</f>
        <v>3.5266122105105365E-4</v>
      </c>
      <c r="AG259" s="267">
        <f>('Fluid (original units) sorted'!AG259)/('Fluid (original units) sorted'!AG$420*1000)</f>
        <v>0</v>
      </c>
      <c r="AH259" s="286"/>
      <c r="AI259" s="294"/>
    </row>
    <row r="260" spans="1:36" s="26" customFormat="1">
      <c r="B260" s="39"/>
      <c r="C260" s="39"/>
      <c r="D260" s="39"/>
      <c r="F260" s="40"/>
      <c r="J260" s="15"/>
      <c r="K260" s="44"/>
      <c r="L260" s="41"/>
      <c r="M260" s="42"/>
      <c r="N260" s="265" t="str">
        <f>IF('Fluid (original units) sorted'!N260&lt;&gt;0,(10^-('Fluid (original units) sorted'!N260)),"")</f>
        <v/>
      </c>
      <c r="O260" s="265" t="str">
        <f>IF('Fluid (original units) sorted'!O260&lt;&gt;0,(10^-('Fluid (original units) sorted'!O260)),"")</f>
        <v/>
      </c>
      <c r="P260" s="267"/>
      <c r="Q260" s="45"/>
      <c r="R260" s="265" t="s">
        <v>491</v>
      </c>
      <c r="S260" s="267"/>
      <c r="T260" s="267"/>
      <c r="U260" s="267"/>
      <c r="V260" s="267"/>
      <c r="W260" s="267"/>
      <c r="X260" s="267"/>
      <c r="Y260" s="251"/>
      <c r="Z260" s="267"/>
      <c r="AA260" s="267"/>
      <c r="AB260" s="267"/>
      <c r="AC260" s="267"/>
      <c r="AD260" s="267"/>
      <c r="AE260" s="267"/>
      <c r="AF260" s="267"/>
      <c r="AG260" s="267"/>
      <c r="AH260" s="286"/>
      <c r="AI260" s="286"/>
    </row>
    <row r="261" spans="1:36" s="26" customFormat="1">
      <c r="A261" s="26" t="s">
        <v>128</v>
      </c>
      <c r="B261" s="39" t="s">
        <v>0</v>
      </c>
      <c r="C261" s="39"/>
      <c r="D261" s="39" t="s">
        <v>1</v>
      </c>
      <c r="F261" s="40">
        <v>2</v>
      </c>
      <c r="G261" s="26">
        <v>41.685411000000002</v>
      </c>
      <c r="H261" s="26">
        <v>-120.215575</v>
      </c>
      <c r="I261" s="26" t="s">
        <v>128</v>
      </c>
      <c r="J261" s="15">
        <v>-2.4782418984740335E-2</v>
      </c>
      <c r="K261" s="41">
        <v>185</v>
      </c>
      <c r="L261" s="41">
        <v>85</v>
      </c>
      <c r="M261" s="26">
        <v>2003</v>
      </c>
      <c r="N261" s="265">
        <f>IF('Fluid (original units) sorted'!N261&lt;&gt;0,(10^-('Fluid (original units) sorted'!N261)),"")</f>
        <v>8.1283051616409861E-9</v>
      </c>
      <c r="O261" s="265" t="str">
        <f>IF('Fluid (original units) sorted'!O261&lt;&gt;0,(10^-('Fluid (original units) sorted'!O261)),"")</f>
        <v/>
      </c>
      <c r="P261" s="268"/>
      <c r="Q261" s="53"/>
      <c r="R261" s="265" t="s">
        <v>491</v>
      </c>
      <c r="S261" s="267">
        <f>('Fluid (original units) sorted'!S261)/('Fluid (original units) sorted'!S$420*1000)</f>
        <v>2.8878162450066578E-3</v>
      </c>
      <c r="T261" s="267">
        <f>('Fluid (original units) sorted'!T261)/('Fluid (original units) sorted'!T$420*1000)</f>
        <v>1.3397263217509352E-2</v>
      </c>
      <c r="U261" s="267">
        <f>('Fluid (original units) sorted'!U261)/('Fluid (original units) sorted'!U$420*1000)</f>
        <v>5.6779962300151151E-4</v>
      </c>
      <c r="V261" s="267">
        <f>('Fluid (original units) sorted'!V261)/('Fluid (original units) sorted'!V$420*1000)</f>
        <v>3.8423153692614771E-4</v>
      </c>
      <c r="W261" s="267">
        <f>('Fluid (original units) sorted'!W261)/('Fluid (original units) sorted'!W$420*1000)</f>
        <v>2.7154906397860523E-5</v>
      </c>
      <c r="X261" s="267">
        <f>('Fluid (original units) sorted'!X261)/('Fluid (original units) sorted'!X$420*1000)</f>
        <v>5.4574044954213308E-4</v>
      </c>
      <c r="Y261" s="251">
        <f t="shared" ref="Y261:Y324" si="4">T261/U261</f>
        <v>23.595054795366934</v>
      </c>
      <c r="Z261" s="268">
        <v>3.4000000000000002E-4</v>
      </c>
      <c r="AA261" s="267"/>
      <c r="AB261" s="267">
        <f>('Fluid (original units) sorted'!AB261)/('Fluid (original units) sorted'!AB$420*1000)</f>
        <v>3.3925082927980491E-3</v>
      </c>
      <c r="AC261" s="268"/>
      <c r="AD261" s="267">
        <f>('Fluid (original units) sorted'!AD261)/('Fluid (original units) sorted'!AD$420*1000)</f>
        <v>3.2270623530905886E-3</v>
      </c>
      <c r="AE261" s="267">
        <f>('Fluid (original units) sorted'!AE261)/('Fluid (original units) sorted'!AE$420*1000)</f>
        <v>5.3874143231884466E-3</v>
      </c>
      <c r="AF261" s="267">
        <f>('Fluid (original units) sorted'!AF261)/('Fluid (original units) sorted'!AF$420*1000)</f>
        <v>3.0528881822330017E-4</v>
      </c>
      <c r="AG261" s="267">
        <f>('Fluid (original units) sorted'!AG261)/('Fluid (original units) sorted'!AG$420*1000)</f>
        <v>0</v>
      </c>
      <c r="AH261" s="286"/>
      <c r="AI261" s="294"/>
    </row>
    <row r="262" spans="1:36" s="26" customFormat="1">
      <c r="A262" s="51" t="s">
        <v>119</v>
      </c>
      <c r="B262" s="39" t="s">
        <v>0</v>
      </c>
      <c r="C262" s="39"/>
      <c r="D262" s="39" t="s">
        <v>1</v>
      </c>
      <c r="E262" s="26">
        <v>0</v>
      </c>
      <c r="F262" s="40">
        <v>2</v>
      </c>
      <c r="G262" s="70">
        <v>41.667999999999999</v>
      </c>
      <c r="H262" s="26">
        <v>-120.20916699999999</v>
      </c>
      <c r="I262" s="51" t="s">
        <v>119</v>
      </c>
      <c r="J262" s="15">
        <v>1.1815695465603389E-2</v>
      </c>
      <c r="K262" s="41">
        <v>186.8</v>
      </c>
      <c r="L262" s="41">
        <v>86</v>
      </c>
      <c r="M262" s="58">
        <v>1974</v>
      </c>
      <c r="N262" s="265" t="str">
        <f>IF('Fluid (original units) sorted'!N262&lt;&gt;0,(10^-('Fluid (original units) sorted'!N262)),"")</f>
        <v/>
      </c>
      <c r="O262" s="265" t="str">
        <f>IF('Fluid (original units) sorted'!O262&lt;&gt;0,(10^-('Fluid (original units) sorted'!O262)),"")</f>
        <v/>
      </c>
      <c r="P262" s="268"/>
      <c r="Q262" s="53"/>
      <c r="R262" s="265" t="s">
        <v>491</v>
      </c>
      <c r="S262" s="267">
        <f>('Fluid (original units) sorted'!S262)/('Fluid (original units) sorted'!S$420*1000)</f>
        <v>3.0292942743009319E-3</v>
      </c>
      <c r="T262" s="267">
        <f>('Fluid (original units) sorted'!T262)/('Fluid (original units) sorted'!T$420*1000)</f>
        <v>1.4919679492226324E-2</v>
      </c>
      <c r="U262" s="267">
        <f>('Fluid (original units) sorted'!U262)/('Fluid (original units) sorted'!U$420*1000)</f>
        <v>4.1689792139300172E-4</v>
      </c>
      <c r="V262" s="267">
        <f>('Fluid (original units) sorted'!V262)/('Fluid (original units) sorted'!V$420*1000)</f>
        <v>2.7445109780439121E-4</v>
      </c>
      <c r="W262" s="267">
        <f>('Fluid (original units) sorted'!W262)/('Fluid (original units) sorted'!W$420*1000)</f>
        <v>2.0571898786257971E-6</v>
      </c>
      <c r="X262" s="267">
        <f>('Fluid (original units) sorted'!X262)/('Fluid (original units) sorted'!X$420*1000)</f>
        <v>5.9198964018129688E-4</v>
      </c>
      <c r="Y262" s="251">
        <f t="shared" si="4"/>
        <v>35.787368385945555</v>
      </c>
      <c r="Z262" s="286">
        <v>0.23</v>
      </c>
      <c r="AA262" s="267"/>
      <c r="AB262" s="267">
        <f>('Fluid (original units) sorted'!AB262)/('Fluid (original units) sorted'!AB$420*1000)</f>
        <v>2.0322271898886861E-3</v>
      </c>
      <c r="AC262" s="286"/>
      <c r="AD262" s="267">
        <f>('Fluid (original units) sorted'!AD262)/('Fluid (original units) sorted'!AD$420*1000)</f>
        <v>3.4352599242577233E-3</v>
      </c>
      <c r="AE262" s="267">
        <f>('Fluid (original units) sorted'!AE262)/('Fluid (original units) sorted'!AE$420*1000)</f>
        <v>6.2900177700053591E-3</v>
      </c>
      <c r="AF262" s="267">
        <f>('Fluid (original units) sorted'!AF262)/('Fluid (original units) sorted'!AF$420*1000)</f>
        <v>3.5792482136524846E-4</v>
      </c>
      <c r="AG262" s="267">
        <f>('Fluid (original units) sorted'!AG262)/('Fluid (original units) sorted'!AG$420*1000)</f>
        <v>0</v>
      </c>
      <c r="AH262" s="286"/>
      <c r="AI262" s="296"/>
    </row>
    <row r="263" spans="1:36" s="26" customFormat="1">
      <c r="A263" s="26" t="s">
        <v>124</v>
      </c>
      <c r="B263" s="39" t="s">
        <v>0</v>
      </c>
      <c r="C263" s="39"/>
      <c r="D263" s="39" t="s">
        <v>1</v>
      </c>
      <c r="E263" s="26">
        <v>0</v>
      </c>
      <c r="F263" s="40">
        <v>2</v>
      </c>
      <c r="G263" s="26">
        <v>41.666615999999998</v>
      </c>
      <c r="H263" s="26">
        <v>-120.210277</v>
      </c>
      <c r="I263" s="26" t="s">
        <v>124</v>
      </c>
      <c r="J263" s="15">
        <v>-5.0204707773744417E-3</v>
      </c>
      <c r="K263" s="41">
        <v>196.16</v>
      </c>
      <c r="L263" s="41">
        <v>91.2</v>
      </c>
      <c r="M263" s="26">
        <v>2003</v>
      </c>
      <c r="N263" s="265">
        <f>IF('Fluid (original units) sorted'!N263&lt;&gt;0,(10^-('Fluid (original units) sorted'!N263)),"")</f>
        <v>3.8018939632056113E-8</v>
      </c>
      <c r="O263" s="265" t="str">
        <f>IF('Fluid (original units) sorted'!O263&lt;&gt;0,(10^-('Fluid (original units) sorted'!O263)),"")</f>
        <v/>
      </c>
      <c r="P263" s="268"/>
      <c r="Q263" s="53"/>
      <c r="R263" s="265" t="s">
        <v>491</v>
      </c>
      <c r="S263" s="267">
        <f>('Fluid (original units) sorted'!S263)/('Fluid (original units) sorted'!S$420*1000)</f>
        <v>2.9211051930758988E-3</v>
      </c>
      <c r="T263" s="267">
        <f>('Fluid (original units) sorted'!T263)/('Fluid (original units) sorted'!T$420*1000)</f>
        <v>1.1091890001509367E-2</v>
      </c>
      <c r="U263" s="267">
        <f>('Fluid (original units) sorted'!U263)/('Fluid (original units) sorted'!U$420*1000)</f>
        <v>4.0666729755513666E-4</v>
      </c>
      <c r="V263" s="267">
        <f>('Fluid (original units) sorted'!V263)/('Fluid (original units) sorted'!V$420*1000)</f>
        <v>6.4620758483033931E-4</v>
      </c>
      <c r="W263" s="267">
        <f>('Fluid (original units) sorted'!W263)/('Fluid (original units) sorted'!W$420*1000)</f>
        <v>3.1680724130837278E-5</v>
      </c>
      <c r="X263" s="267">
        <f>('Fluid (original units) sorted'!X263)/('Fluid (original units) sorted'!X$420*1000)</f>
        <v>4.3474239200813988E-4</v>
      </c>
      <c r="Y263" s="251">
        <f t="shared" si="4"/>
        <v>27.275097034340483</v>
      </c>
      <c r="Z263" s="268">
        <v>2.8000000000000003E-4</v>
      </c>
      <c r="AA263" s="267"/>
      <c r="AB263" s="267">
        <f>('Fluid (original units) sorted'!AB263)/('Fluid (original units) sorted'!AB$420*1000)</f>
        <v>3.6383422270587769E-3</v>
      </c>
      <c r="AC263" s="268"/>
      <c r="AD263" s="267">
        <f>('Fluid (original units) sorted'!AD263)/('Fluid (original units) sorted'!AD$420*1000)</f>
        <v>2.4671412183305467E-3</v>
      </c>
      <c r="AE263" s="267">
        <f>('Fluid (original units) sorted'!AE263)/('Fluid (original units) sorted'!AE$420*1000)</f>
        <v>4.1745409415282209E-3</v>
      </c>
      <c r="AF263" s="267">
        <f>('Fluid (original units) sorted'!AF263)/('Fluid (original units) sorted'!AF$420*1000)</f>
        <v>2.3686201413876737E-4</v>
      </c>
      <c r="AG263" s="267">
        <f>('Fluid (original units) sorted'!AG263)/('Fluid (original units) sorted'!AG$420*1000)</f>
        <v>0</v>
      </c>
      <c r="AH263" s="286"/>
      <c r="AI263" s="294"/>
    </row>
    <row r="264" spans="1:36" s="26" customFormat="1">
      <c r="A264" s="26" t="s">
        <v>127</v>
      </c>
      <c r="B264" s="39" t="s">
        <v>0</v>
      </c>
      <c r="C264" s="39"/>
      <c r="D264" s="39" t="s">
        <v>1</v>
      </c>
      <c r="E264" s="26">
        <v>0</v>
      </c>
      <c r="F264" s="40">
        <v>2</v>
      </c>
      <c r="G264" s="26">
        <v>41.686712999999997</v>
      </c>
      <c r="H264" s="26">
        <v>-120.211405</v>
      </c>
      <c r="I264" s="26" t="s">
        <v>127</v>
      </c>
      <c r="J264" s="15">
        <v>-1.3479113558170809E-2</v>
      </c>
      <c r="K264" s="41">
        <v>204.98</v>
      </c>
      <c r="L264" s="41">
        <v>96.1</v>
      </c>
      <c r="M264" s="26">
        <v>2003</v>
      </c>
      <c r="N264" s="265">
        <f>IF('Fluid (original units) sorted'!N264&lt;&gt;0,(10^-('Fluid (original units) sorted'!N264)),"")</f>
        <v>3.2359365692962729E-8</v>
      </c>
      <c r="O264" s="265">
        <f>IF('Fluid (original units) sorted'!O264&lt;&gt;0,(10^-('Fluid (original units) sorted'!O264)),"")</f>
        <v>0.99999992548980976</v>
      </c>
      <c r="P264" s="268"/>
      <c r="Q264" s="53"/>
      <c r="R264" s="265" t="s">
        <v>491</v>
      </c>
      <c r="S264" s="267">
        <f>('Fluid (original units) sorted'!S264)/('Fluid (original units) sorted'!S$420*1000)</f>
        <v>2.7296937416777631E-3</v>
      </c>
      <c r="T264" s="267">
        <f>('Fluid (original units) sorted'!T264)/('Fluid (original units) sorted'!T$420*1000)</f>
        <v>1.3614751256754635E-2</v>
      </c>
      <c r="U264" s="267">
        <f>('Fluid (original units) sorted'!U264)/('Fluid (original units) sorted'!U$420*1000)</f>
        <v>4.5782041674446197E-4</v>
      </c>
      <c r="V264" s="267">
        <f>('Fluid (original units) sorted'!V264)/('Fluid (original units) sorted'!V$420*1000)</f>
        <v>4.2415169660678641E-4</v>
      </c>
      <c r="W264" s="267">
        <f>('Fluid (original units) sorted'!W264)/('Fluid (original units) sorted'!W$420*1000)</f>
        <v>2.0983336761983133E-5</v>
      </c>
      <c r="X264" s="267">
        <f>('Fluid (original units) sorted'!X264)/('Fluid (original units) sorted'!X$420*1000)</f>
        <v>4.439922301359726E-4</v>
      </c>
      <c r="Y264" s="251">
        <f t="shared" si="4"/>
        <v>29.738191567707812</v>
      </c>
      <c r="Z264" s="268">
        <v>3.4000000000000002E-4</v>
      </c>
      <c r="AA264" s="267"/>
      <c r="AB264" s="267">
        <f>('Fluid (original units) sorted'!AB264)/('Fluid (original units) sorted'!AB$420*1000)</f>
        <v>2.5566729163115729E-3</v>
      </c>
      <c r="AC264" s="268"/>
      <c r="AD264" s="267">
        <f>('Fluid (original units) sorted'!AD264)/('Fluid (original units) sorted'!AD$420*1000)</f>
        <v>3.3311611386741559E-3</v>
      </c>
      <c r="AE264" s="267">
        <f>('Fluid (original units) sorted'!AE264)/('Fluid (original units) sorted'!AE$420*1000)</f>
        <v>5.8105096888838746E-3</v>
      </c>
      <c r="AF264" s="267">
        <f>('Fluid (original units) sorted'!AF264)/('Fluid (original units) sorted'!AF$420*1000)</f>
        <v>3.4213402042266395E-4</v>
      </c>
      <c r="AG264" s="267">
        <f>('Fluid (original units) sorted'!AG264)/('Fluid (original units) sorted'!AG$420*1000)</f>
        <v>0</v>
      </c>
      <c r="AH264" s="286"/>
      <c r="AI264" s="294"/>
    </row>
    <row r="265" spans="1:36" s="26" customFormat="1">
      <c r="B265" s="39"/>
      <c r="C265" s="39"/>
      <c r="D265" s="39"/>
      <c r="F265" s="40"/>
      <c r="J265" s="15"/>
      <c r="K265" s="41"/>
      <c r="L265" s="41"/>
      <c r="M265" s="42"/>
      <c r="N265" s="265" t="str">
        <f>IF('Fluid (original units) sorted'!N265&lt;&gt;0,(10^-('Fluid (original units) sorted'!N265)),"")</f>
        <v/>
      </c>
      <c r="O265" s="265" t="str">
        <f>IF('Fluid (original units) sorted'!O265&lt;&gt;0,(10^-('Fluid (original units) sorted'!O265)),"")</f>
        <v/>
      </c>
      <c r="P265" s="267"/>
      <c r="Q265" s="45"/>
      <c r="R265" s="265" t="s">
        <v>491</v>
      </c>
      <c r="S265" s="267"/>
      <c r="T265" s="267"/>
      <c r="U265" s="267"/>
      <c r="V265" s="267"/>
      <c r="W265" s="267"/>
      <c r="X265" s="267"/>
      <c r="Y265" s="251"/>
      <c r="Z265" s="267"/>
      <c r="AA265" s="267"/>
      <c r="AB265" s="267"/>
      <c r="AC265" s="267"/>
      <c r="AD265" s="267"/>
      <c r="AE265" s="267"/>
      <c r="AF265" s="267"/>
      <c r="AG265" s="267"/>
      <c r="AH265" s="286"/>
      <c r="AI265" s="286"/>
    </row>
    <row r="266" spans="1:36">
      <c r="A266" s="26"/>
      <c r="B266" s="39"/>
      <c r="C266" s="39"/>
      <c r="D266" s="39"/>
      <c r="E266" s="26"/>
      <c r="F266" s="40"/>
      <c r="G266" s="26"/>
      <c r="H266" s="26"/>
      <c r="I266" s="26"/>
      <c r="J266" s="15"/>
      <c r="K266" s="44"/>
      <c r="L266" s="41"/>
      <c r="M266" s="42"/>
      <c r="N266" s="265" t="str">
        <f>IF('Fluid (original units) sorted'!N266&lt;&gt;0,(10^-('Fluid (original units) sorted'!N266)),"")</f>
        <v/>
      </c>
      <c r="O266" s="265" t="str">
        <f>IF('Fluid (original units) sorted'!O266&lt;&gt;0,(10^-('Fluid (original units) sorted'!O266)),"")</f>
        <v/>
      </c>
      <c r="P266" s="267"/>
      <c r="Q266" s="45"/>
      <c r="R266" s="265" t="s">
        <v>491</v>
      </c>
      <c r="S266" s="267"/>
      <c r="T266" s="267"/>
      <c r="U266" s="267"/>
      <c r="V266" s="267"/>
      <c r="W266" s="267"/>
      <c r="X266" s="267"/>
      <c r="Y266" s="251"/>
      <c r="Z266" s="267"/>
      <c r="AA266" s="267"/>
      <c r="AB266" s="267"/>
      <c r="AC266" s="267"/>
      <c r="AD266" s="267"/>
      <c r="AE266" s="267"/>
      <c r="AF266" s="267"/>
      <c r="AG266" s="267"/>
      <c r="AH266" s="286"/>
      <c r="AI266" s="286"/>
      <c r="AJ266" s="26"/>
    </row>
    <row r="267" spans="1:36">
      <c r="A267" s="26"/>
      <c r="B267" s="39"/>
      <c r="C267" s="39"/>
      <c r="D267" s="39"/>
      <c r="E267" s="26"/>
      <c r="F267" s="40"/>
      <c r="G267" s="26"/>
      <c r="H267" s="26"/>
      <c r="I267" s="26"/>
      <c r="J267" s="15"/>
      <c r="K267" s="44"/>
      <c r="L267" s="41"/>
      <c r="M267" s="42"/>
      <c r="N267" s="265" t="str">
        <f>IF('Fluid (original units) sorted'!N267&lt;&gt;0,(10^-('Fluid (original units) sorted'!N267)),"")</f>
        <v/>
      </c>
      <c r="O267" s="265" t="str">
        <f>IF('Fluid (original units) sorted'!O267&lt;&gt;0,(10^-('Fluid (original units) sorted'!O267)),"")</f>
        <v/>
      </c>
      <c r="P267" s="267"/>
      <c r="Q267" s="45"/>
      <c r="R267" s="265" t="s">
        <v>491</v>
      </c>
      <c r="S267" s="267"/>
      <c r="T267" s="267"/>
      <c r="U267" s="267"/>
      <c r="V267" s="267"/>
      <c r="W267" s="267"/>
      <c r="X267" s="267"/>
      <c r="Y267" s="251"/>
      <c r="Z267" s="267"/>
      <c r="AA267" s="267"/>
      <c r="AB267" s="267"/>
      <c r="AC267" s="267"/>
      <c r="AD267" s="267"/>
      <c r="AE267" s="267"/>
      <c r="AF267" s="267"/>
      <c r="AG267" s="267"/>
      <c r="AH267" s="286"/>
      <c r="AI267" s="286"/>
      <c r="AJ267" s="26"/>
    </row>
    <row r="268" spans="1:36">
      <c r="A268" s="26"/>
      <c r="B268" s="39"/>
      <c r="C268" s="39"/>
      <c r="D268" s="39"/>
      <c r="E268" s="26"/>
      <c r="F268" s="40"/>
      <c r="G268" s="26"/>
      <c r="H268" s="26"/>
      <c r="I268" s="26"/>
      <c r="J268" s="15"/>
      <c r="K268" s="44"/>
      <c r="L268" s="41"/>
      <c r="M268" s="42"/>
      <c r="N268" s="265" t="str">
        <f>IF('Fluid (original units) sorted'!N268&lt;&gt;0,(10^-('Fluid (original units) sorted'!N268)),"")</f>
        <v/>
      </c>
      <c r="O268" s="265" t="str">
        <f>IF('Fluid (original units) sorted'!O268&lt;&gt;0,(10^-('Fluid (original units) sorted'!O268)),"")</f>
        <v/>
      </c>
      <c r="P268" s="267"/>
      <c r="Q268" s="45"/>
      <c r="R268" s="265" t="s">
        <v>491</v>
      </c>
      <c r="S268" s="267"/>
      <c r="T268" s="267"/>
      <c r="U268" s="267"/>
      <c r="V268" s="267"/>
      <c r="W268" s="267"/>
      <c r="X268" s="267"/>
      <c r="Y268" s="251"/>
      <c r="Z268" s="267"/>
      <c r="AA268" s="267"/>
      <c r="AB268" s="267"/>
      <c r="AC268" s="267"/>
      <c r="AD268" s="267"/>
      <c r="AE268" s="267"/>
      <c r="AF268" s="267"/>
      <c r="AG268" s="267"/>
      <c r="AH268" s="286"/>
      <c r="AI268" s="286"/>
      <c r="AJ268" s="26"/>
    </row>
    <row r="269" spans="1:36" s="26" customFormat="1">
      <c r="B269" s="39"/>
      <c r="C269" s="39"/>
      <c r="D269" s="39"/>
      <c r="F269" s="40"/>
      <c r="H269" s="70"/>
      <c r="J269" s="15"/>
      <c r="K269" s="44"/>
      <c r="L269" s="41"/>
      <c r="M269" s="42"/>
      <c r="N269" s="265" t="str">
        <f>IF('Fluid (original units) sorted'!N269&lt;&gt;0,(10^-('Fluid (original units) sorted'!N269)),"")</f>
        <v/>
      </c>
      <c r="O269" s="265" t="str">
        <f>IF('Fluid (original units) sorted'!O269&lt;&gt;0,(10^-('Fluid (original units) sorted'!O269)),"")</f>
        <v/>
      </c>
      <c r="P269" s="267"/>
      <c r="Q269" s="45"/>
      <c r="R269" s="265" t="s">
        <v>491</v>
      </c>
      <c r="S269" s="267"/>
      <c r="T269" s="267"/>
      <c r="U269" s="267"/>
      <c r="V269" s="267"/>
      <c r="W269" s="267"/>
      <c r="X269" s="267"/>
      <c r="Y269" s="251"/>
      <c r="Z269" s="267"/>
      <c r="AA269" s="267"/>
      <c r="AB269" s="267"/>
      <c r="AC269" s="267"/>
      <c r="AD269" s="267"/>
      <c r="AE269" s="267"/>
      <c r="AF269" s="267"/>
      <c r="AG269" s="267"/>
      <c r="AH269" s="286"/>
      <c r="AI269" s="286"/>
    </row>
    <row r="270" spans="1:36">
      <c r="A270" s="26"/>
      <c r="B270" s="39"/>
      <c r="C270" s="39"/>
      <c r="D270" s="39"/>
      <c r="E270" s="26"/>
      <c r="F270" s="40"/>
      <c r="G270" s="26"/>
      <c r="H270" s="26"/>
      <c r="I270" s="26"/>
      <c r="J270" s="15"/>
      <c r="K270" s="44"/>
      <c r="L270" s="41"/>
      <c r="M270" s="42"/>
      <c r="N270" s="265" t="str">
        <f>IF('Fluid (original units) sorted'!N270&lt;&gt;0,(10^-('Fluid (original units) sorted'!N270)),"")</f>
        <v/>
      </c>
      <c r="O270" s="265" t="str">
        <f>IF('Fluid (original units) sorted'!O270&lt;&gt;0,(10^-('Fluid (original units) sorted'!O270)),"")</f>
        <v/>
      </c>
      <c r="P270" s="267"/>
      <c r="Q270" s="45"/>
      <c r="R270" s="265" t="s">
        <v>491</v>
      </c>
      <c r="S270" s="267"/>
      <c r="T270" s="267"/>
      <c r="U270" s="267"/>
      <c r="V270" s="267"/>
      <c r="W270" s="267"/>
      <c r="X270" s="267"/>
      <c r="Y270" s="251" t="e">
        <f t="shared" si="4"/>
        <v>#DIV/0!</v>
      </c>
      <c r="Z270" s="267"/>
      <c r="AA270" s="267"/>
      <c r="AB270" s="267"/>
      <c r="AC270" s="267"/>
      <c r="AD270" s="267"/>
      <c r="AE270" s="267"/>
      <c r="AF270" s="267"/>
      <c r="AG270" s="267"/>
      <c r="AH270" s="286"/>
      <c r="AI270" s="286"/>
      <c r="AJ270" s="26"/>
    </row>
    <row r="271" spans="1:36">
      <c r="A271" s="26" t="s">
        <v>40</v>
      </c>
      <c r="B271" s="39" t="s">
        <v>0</v>
      </c>
      <c r="C271" s="39"/>
      <c r="D271" s="26" t="s">
        <v>59</v>
      </c>
      <c r="E271" s="26"/>
      <c r="F271" s="40"/>
      <c r="G271" s="26">
        <v>41.671666999999999</v>
      </c>
      <c r="H271" s="26">
        <v>-120.215833</v>
      </c>
      <c r="I271" s="51" t="s">
        <v>113</v>
      </c>
      <c r="J271" s="15">
        <v>0.96662675617326332</v>
      </c>
      <c r="K271" s="41">
        <v>114.98</v>
      </c>
      <c r="L271" s="41">
        <v>46.1</v>
      </c>
      <c r="M271" s="42">
        <v>22183</v>
      </c>
      <c r="N271" s="265">
        <f>IF('Fluid (original units) sorted'!N271&lt;&gt;0,(10^-('Fluid (original units) sorted'!N271)),"")</f>
        <v>9.9999999999999995E-8</v>
      </c>
      <c r="O271" s="265" t="str">
        <f>IF('Fluid (original units) sorted'!O271&lt;&gt;0,(10^-('Fluid (original units) sorted'!O271)),"")</f>
        <v/>
      </c>
      <c r="P271" s="268"/>
      <c r="Q271" s="53"/>
      <c r="R271" s="265" t="s">
        <v>491</v>
      </c>
      <c r="S271" s="268"/>
      <c r="T271" s="267">
        <f>('Fluid (original units) sorted'!T271)/('Fluid (original units) sorted'!T$420*1000)</f>
        <v>9.1344976483018307E-3</v>
      </c>
      <c r="U271" s="267">
        <f>('Fluid (original units) sorted'!U271)/('Fluid (original units) sorted'!U$420*1000)</f>
        <v>6.6499054946122973E-4</v>
      </c>
      <c r="V271" s="268"/>
      <c r="W271" s="268"/>
      <c r="X271" s="267">
        <f>('Fluid (original units) sorted'!X271)/('Fluid (original units) sorted'!X$420*1000)</f>
        <v>3.6999352511331055E-5</v>
      </c>
      <c r="Y271" s="251">
        <f t="shared" si="4"/>
        <v>13.73628190009998</v>
      </c>
      <c r="Z271" s="268">
        <v>0.05</v>
      </c>
      <c r="AA271" s="267"/>
      <c r="AB271" s="268"/>
      <c r="AC271" s="268"/>
      <c r="AD271" s="268"/>
      <c r="AE271" s="267">
        <f>('Fluid (original units) sorted'!AE271)/('Fluid (original units) sorted'!AE$420*1000)</f>
        <v>1.6641751050686825E-4</v>
      </c>
      <c r="AF271" s="268"/>
      <c r="AG271" s="268"/>
      <c r="AH271" s="286"/>
      <c r="AI271" s="294"/>
      <c r="AJ271" s="26"/>
    </row>
    <row r="272" spans="1:36">
      <c r="A272" s="26"/>
      <c r="B272" s="39"/>
      <c r="C272" s="39"/>
      <c r="D272" s="39"/>
      <c r="E272" s="26"/>
      <c r="F272" s="40"/>
      <c r="G272" s="26"/>
      <c r="H272" s="26"/>
      <c r="I272" s="26"/>
      <c r="J272" s="15"/>
      <c r="K272" s="44"/>
      <c r="L272" s="41"/>
      <c r="M272" s="42"/>
      <c r="N272" s="265" t="str">
        <f>IF('Fluid (original units) sorted'!N272&lt;&gt;0,(10^-('Fluid (original units) sorted'!N272)),"")</f>
        <v/>
      </c>
      <c r="O272" s="265" t="str">
        <f>IF('Fluid (original units) sorted'!O272&lt;&gt;0,(10^-('Fluid (original units) sorted'!O272)),"")</f>
        <v/>
      </c>
      <c r="P272" s="267"/>
      <c r="Q272" s="45"/>
      <c r="R272" s="265" t="s">
        <v>491</v>
      </c>
      <c r="S272" s="267"/>
      <c r="T272" s="267"/>
      <c r="U272" s="267"/>
      <c r="V272" s="267"/>
      <c r="W272" s="267"/>
      <c r="X272" s="267"/>
      <c r="Y272" s="251"/>
      <c r="Z272" s="267"/>
      <c r="AA272" s="267"/>
      <c r="AB272" s="267"/>
      <c r="AC272" s="267"/>
      <c r="AD272" s="267"/>
      <c r="AE272" s="267"/>
      <c r="AF272" s="267"/>
      <c r="AG272" s="267"/>
      <c r="AH272" s="286"/>
      <c r="AI272" s="286"/>
      <c r="AJ272" s="26"/>
    </row>
    <row r="273" spans="1:36">
      <c r="A273" s="26"/>
      <c r="B273" s="39"/>
      <c r="C273" s="39"/>
      <c r="D273" s="39"/>
      <c r="E273" s="26"/>
      <c r="F273" s="40"/>
      <c r="G273" s="26"/>
      <c r="H273" s="26"/>
      <c r="I273" s="26"/>
      <c r="J273" s="15"/>
      <c r="K273" s="44"/>
      <c r="L273" s="41"/>
      <c r="M273" s="42"/>
      <c r="N273" s="265" t="str">
        <f>IF('Fluid (original units) sorted'!N273&lt;&gt;0,(10^-('Fluid (original units) sorted'!N273)),"")</f>
        <v/>
      </c>
      <c r="O273" s="265" t="str">
        <f>IF('Fluid (original units) sorted'!O273&lt;&gt;0,(10^-('Fluid (original units) sorted'!O273)),"")</f>
        <v/>
      </c>
      <c r="P273" s="267"/>
      <c r="Q273" s="45"/>
      <c r="R273" s="265" t="s">
        <v>491</v>
      </c>
      <c r="S273" s="267"/>
      <c r="T273" s="267"/>
      <c r="U273" s="267"/>
      <c r="V273" s="267"/>
      <c r="W273" s="267"/>
      <c r="X273" s="267"/>
      <c r="Y273" s="251"/>
      <c r="Z273" s="267"/>
      <c r="AA273" s="267"/>
      <c r="AB273" s="267"/>
      <c r="AC273" s="267"/>
      <c r="AD273" s="267"/>
      <c r="AE273" s="267"/>
      <c r="AF273" s="267"/>
      <c r="AG273" s="267"/>
      <c r="AH273" s="286"/>
      <c r="AI273" s="286"/>
      <c r="AJ273" s="26"/>
    </row>
    <row r="274" spans="1:36">
      <c r="A274" s="26"/>
      <c r="B274" s="39"/>
      <c r="C274" s="39"/>
      <c r="D274" s="39"/>
      <c r="E274" s="26"/>
      <c r="F274" s="40"/>
      <c r="G274" s="70"/>
      <c r="H274" s="70"/>
      <c r="I274" s="26"/>
      <c r="J274" s="15"/>
      <c r="K274" s="44"/>
      <c r="L274" s="41"/>
      <c r="M274" s="42"/>
      <c r="N274" s="265" t="str">
        <f>IF('Fluid (original units) sorted'!N274&lt;&gt;0,(10^-('Fluid (original units) sorted'!N274)),"")</f>
        <v/>
      </c>
      <c r="O274" s="265" t="str">
        <f>IF('Fluid (original units) sorted'!O274&lt;&gt;0,(10^-('Fluid (original units) sorted'!O274)),"")</f>
        <v/>
      </c>
      <c r="P274" s="267"/>
      <c r="Q274" s="45"/>
      <c r="R274" s="265" t="s">
        <v>491</v>
      </c>
      <c r="S274" s="267"/>
      <c r="T274" s="267"/>
      <c r="U274" s="267"/>
      <c r="V274" s="267"/>
      <c r="W274" s="267"/>
      <c r="X274" s="267"/>
      <c r="Y274" s="251"/>
      <c r="Z274" s="267"/>
      <c r="AA274" s="267"/>
      <c r="AB274" s="267"/>
      <c r="AC274" s="267"/>
      <c r="AD274" s="267"/>
      <c r="AE274" s="267"/>
      <c r="AF274" s="267"/>
      <c r="AG274" s="267"/>
      <c r="AH274" s="286"/>
      <c r="AI274" s="286"/>
      <c r="AJ274" s="26"/>
    </row>
    <row r="275" spans="1:36">
      <c r="A275" s="26" t="s">
        <v>2</v>
      </c>
      <c r="B275" s="39" t="s">
        <v>0</v>
      </c>
      <c r="C275" s="39"/>
      <c r="D275" s="39" t="s">
        <v>3</v>
      </c>
      <c r="E275" s="26">
        <v>4500</v>
      </c>
      <c r="F275" s="40"/>
      <c r="G275" s="26">
        <v>41.671832999999999</v>
      </c>
      <c r="H275" s="26">
        <v>-120.219167</v>
      </c>
      <c r="I275" s="26" t="s">
        <v>132</v>
      </c>
      <c r="J275" s="15">
        <v>3.7270371920151819E-3</v>
      </c>
      <c r="K275" s="41">
        <v>199.4</v>
      </c>
      <c r="L275" s="41">
        <v>93</v>
      </c>
      <c r="M275" s="26">
        <v>2003</v>
      </c>
      <c r="N275" s="265">
        <f>IF('Fluid (original units) sorted'!N275&lt;&gt;0,(10^-('Fluid (original units) sorted'!N275)),"")</f>
        <v>2.6915348039269064E-9</v>
      </c>
      <c r="O275" s="265" t="str">
        <f>IF('Fluid (original units) sorted'!O275&lt;&gt;0,(10^-('Fluid (original units) sorted'!O275)),"")</f>
        <v/>
      </c>
      <c r="P275" s="268"/>
      <c r="Q275" s="53"/>
      <c r="R275" s="265" t="s">
        <v>491</v>
      </c>
      <c r="S275" s="267">
        <f>('Fluid (original units) sorted'!S275)/('Fluid (original units) sorted'!S$420*1000)</f>
        <v>5.4094540612516645E-3</v>
      </c>
      <c r="T275" s="267">
        <f>('Fluid (original units) sorted'!T275)/('Fluid (original units) sorted'!T$420*1000)</f>
        <v>1.6355100551245182E-2</v>
      </c>
      <c r="U275" s="267">
        <f>('Fluid (original units) sorted'!U275)/('Fluid (original units) sorted'!U$420*1000)</f>
        <v>8.031039712724082E-4</v>
      </c>
      <c r="V275" s="267">
        <f>('Fluid (original units) sorted'!V275)/('Fluid (original units) sorted'!V$420*1000)</f>
        <v>1.6641716566866268E-4</v>
      </c>
      <c r="W275" s="272"/>
      <c r="X275" s="267">
        <f>('Fluid (original units) sorted'!X275)/('Fluid (original units) sorted'!X$420*1000)</f>
        <v>6.1973915456479511E-4</v>
      </c>
      <c r="Y275" s="251">
        <f t="shared" si="4"/>
        <v>20.364860760597121</v>
      </c>
      <c r="Z275" s="268">
        <v>4.4000000000000002E-4</v>
      </c>
      <c r="AA275" s="267"/>
      <c r="AB275" s="267">
        <f>('Fluid (original units) sorted'!AB275)/('Fluid (original units) sorted'!AB$420*1000)</f>
        <v>3.2941747190937576E-3</v>
      </c>
      <c r="AC275" s="268"/>
      <c r="AD275" s="267">
        <f>('Fluid (original units) sorted'!AD275)/('Fluid (original units) sorted'!AD$420*1000)</f>
        <v>3.528948831282934E-3</v>
      </c>
      <c r="AE275" s="267">
        <f>('Fluid (original units) sorted'!AE275)/('Fluid (original units) sorted'!AE$420*1000)</f>
        <v>6.5720813471356445E-3</v>
      </c>
      <c r="AF275" s="267">
        <f>('Fluid (original units) sorted'!AF275)/('Fluid (original units) sorted'!AF$420*1000)</f>
        <v>4.3687882607817096E-4</v>
      </c>
      <c r="AG275" s="267">
        <f>('Fluid (original units) sorted'!AG275)/('Fluid (original units) sorted'!AG$420*1000)</f>
        <v>0</v>
      </c>
      <c r="AH275" s="286"/>
      <c r="AI275" s="294"/>
      <c r="AJ275" s="26"/>
    </row>
    <row r="276" spans="1:36">
      <c r="A276" s="26" t="s">
        <v>2</v>
      </c>
      <c r="B276" s="39" t="s">
        <v>0</v>
      </c>
      <c r="C276" s="39"/>
      <c r="D276" s="39" t="s">
        <v>3</v>
      </c>
      <c r="E276" s="26">
        <v>4500</v>
      </c>
      <c r="F276" s="40"/>
      <c r="G276" s="26">
        <v>41.671832999999999</v>
      </c>
      <c r="H276" s="26">
        <v>-120.219167</v>
      </c>
      <c r="I276" s="26" t="s">
        <v>132</v>
      </c>
      <c r="J276" s="15">
        <v>3.7270371920151819E-3</v>
      </c>
      <c r="K276" s="41">
        <v>199.4</v>
      </c>
      <c r="L276" s="41">
        <v>93</v>
      </c>
      <c r="M276" s="26">
        <v>2003</v>
      </c>
      <c r="N276" s="265">
        <f>IF('Fluid (original units) sorted'!N276&lt;&gt;0,(10^-('Fluid (original units) sorted'!N276)),"")</f>
        <v>2.6915348039269064E-9</v>
      </c>
      <c r="O276" s="265" t="str">
        <f>IF('Fluid (original units) sorted'!O276&lt;&gt;0,(10^-('Fluid (original units) sorted'!O276)),"")</f>
        <v/>
      </c>
      <c r="P276" s="268"/>
      <c r="Q276" s="53"/>
      <c r="R276" s="265" t="s">
        <v>491</v>
      </c>
      <c r="S276" s="267">
        <f>('Fluid (original units) sorted'!S276)/('Fluid (original units) sorted'!S$420*1000)</f>
        <v>5.4094540612516645E-3</v>
      </c>
      <c r="T276" s="267">
        <f>('Fluid (original units) sorted'!T276)/('Fluid (original units) sorted'!T$420*1000)</f>
        <v>1.6355100551245182E-2</v>
      </c>
      <c r="U276" s="267">
        <f>('Fluid (original units) sorted'!U276)/('Fluid (original units) sorted'!U$420*1000)</f>
        <v>8.031039712724082E-4</v>
      </c>
      <c r="V276" s="267">
        <f>('Fluid (original units) sorted'!V276)/('Fluid (original units) sorted'!V$420*1000)</f>
        <v>1.6641716566866268E-4</v>
      </c>
      <c r="W276" s="272"/>
      <c r="X276" s="267">
        <f>('Fluid (original units) sorted'!X276)/('Fluid (original units) sorted'!X$420*1000)</f>
        <v>6.1973915456479511E-4</v>
      </c>
      <c r="Y276" s="251">
        <f t="shared" si="4"/>
        <v>20.364860760597121</v>
      </c>
      <c r="Z276" s="268">
        <v>4.4000000000000002E-4</v>
      </c>
      <c r="AA276" s="267"/>
      <c r="AB276" s="267">
        <f>('Fluid (original units) sorted'!AB276)/('Fluid (original units) sorted'!AB$420*1000)</f>
        <v>3.2941747190937576E-3</v>
      </c>
      <c r="AC276" s="268"/>
      <c r="AD276" s="267">
        <f>('Fluid (original units) sorted'!AD276)/('Fluid (original units) sorted'!AD$420*1000)</f>
        <v>3.528948831282934E-3</v>
      </c>
      <c r="AE276" s="267">
        <f>('Fluid (original units) sorted'!AE276)/('Fluid (original units) sorted'!AE$420*1000)</f>
        <v>6.5720813471356445E-3</v>
      </c>
      <c r="AF276" s="267">
        <f>('Fluid (original units) sorted'!AF276)/('Fluid (original units) sorted'!AF$420*1000)</f>
        <v>4.3687882607817096E-4</v>
      </c>
      <c r="AG276" s="267">
        <f>('Fluid (original units) sorted'!AG276)/('Fluid (original units) sorted'!AG$420*1000)</f>
        <v>0</v>
      </c>
      <c r="AH276" s="286"/>
      <c r="AI276" s="294"/>
      <c r="AJ276" s="26"/>
    </row>
    <row r="277" spans="1:36">
      <c r="A277" s="26" t="s">
        <v>2</v>
      </c>
      <c r="B277" s="39" t="s">
        <v>0</v>
      </c>
      <c r="C277" s="39"/>
      <c r="D277" s="39" t="s">
        <v>3</v>
      </c>
      <c r="E277" s="26">
        <v>4500</v>
      </c>
      <c r="F277" s="40"/>
      <c r="G277" s="26">
        <v>41.671832999999999</v>
      </c>
      <c r="H277" s="26">
        <v>-120.219167</v>
      </c>
      <c r="I277" s="26" t="s">
        <v>130</v>
      </c>
      <c r="J277" s="15">
        <v>-2.9585148144345031E-2</v>
      </c>
      <c r="K277" s="41">
        <v>266</v>
      </c>
      <c r="L277" s="41">
        <v>130</v>
      </c>
      <c r="M277" s="26">
        <v>2003</v>
      </c>
      <c r="N277" s="265">
        <f>IF('Fluid (original units) sorted'!N277&lt;&gt;0,(10^-('Fluid (original units) sorted'!N277)),"")</f>
        <v>2.7542287033381632E-7</v>
      </c>
      <c r="O277" s="265" t="str">
        <f>IF('Fluid (original units) sorted'!O277&lt;&gt;0,(10^-('Fluid (original units) sorted'!O277)),"")</f>
        <v/>
      </c>
      <c r="P277" s="268"/>
      <c r="Q277" s="53"/>
      <c r="R277" s="265" t="s">
        <v>491</v>
      </c>
      <c r="S277" s="267">
        <f>('Fluid (original units) sorted'!S277)/('Fluid (original units) sorted'!S$420*1000)</f>
        <v>5.0765645805592547E-3</v>
      </c>
      <c r="T277" s="267">
        <f>('Fluid (original units) sorted'!T277)/('Fluid (original units) sorted'!T$420*1000)</f>
        <v>1.3875736903848973E-2</v>
      </c>
      <c r="U277" s="267">
        <f>('Fluid (original units) sorted'!U277)/('Fluid (original units) sorted'!U$420*1000)</f>
        <v>6.8033648521802735E-4</v>
      </c>
      <c r="V277" s="267">
        <f>('Fluid (original units) sorted'!V277)/('Fluid (original units) sorted'!V$420*1000)</f>
        <v>1.4995009980039919E-4</v>
      </c>
      <c r="W277" s="272"/>
      <c r="X277" s="267">
        <f>('Fluid (original units) sorted'!X277)/('Fluid (original units) sorted'!X$420*1000)</f>
        <v>5.2724077328646752E-4</v>
      </c>
      <c r="Y277" s="251">
        <f t="shared" si="4"/>
        <v>20.395403164953319</v>
      </c>
      <c r="Z277" s="268">
        <v>3.8999999999999999E-4</v>
      </c>
      <c r="AA277" s="267"/>
      <c r="AB277" s="267">
        <f>('Fluid (original units) sorted'!AB277)/('Fluid (original units) sorted'!AB$420*1000)</f>
        <v>2.8516736374244469E-3</v>
      </c>
      <c r="AC277" s="268"/>
      <c r="AD277" s="267">
        <f>('Fluid (original units) sorted'!AD277)/('Fluid (original units) sorted'!AD$420*1000)</f>
        <v>3.3832105314659396E-3</v>
      </c>
      <c r="AE277" s="267">
        <f>('Fluid (original units) sorted'!AE277)/('Fluid (original units) sorted'!AE$420*1000)</f>
        <v>5.7540969734578172E-3</v>
      </c>
      <c r="AF277" s="267">
        <f>('Fluid (original units) sorted'!AF277)/('Fluid (original units) sorted'!AF$420*1000)</f>
        <v>3.8950642325041748E-4</v>
      </c>
      <c r="AG277" s="267">
        <f>('Fluid (original units) sorted'!AG277)/('Fluid (original units) sorted'!AG$420*1000)</f>
        <v>0</v>
      </c>
      <c r="AH277" s="286"/>
      <c r="AI277" s="294"/>
      <c r="AJ277" s="26"/>
    </row>
    <row r="278" spans="1:36">
      <c r="A278" s="26" t="s">
        <v>2</v>
      </c>
      <c r="B278" s="39" t="s">
        <v>0</v>
      </c>
      <c r="C278" s="39"/>
      <c r="D278" s="39" t="s">
        <v>3</v>
      </c>
      <c r="E278" s="26">
        <v>4500</v>
      </c>
      <c r="F278" s="40"/>
      <c r="G278" s="26">
        <v>41.671832999999999</v>
      </c>
      <c r="H278" s="26">
        <v>-120.219167</v>
      </c>
      <c r="I278" s="26" t="s">
        <v>131</v>
      </c>
      <c r="J278" s="15">
        <v>-2.0068680501921014E-2</v>
      </c>
      <c r="K278" s="41">
        <v>266</v>
      </c>
      <c r="L278" s="41">
        <v>130</v>
      </c>
      <c r="M278" s="26">
        <v>2003</v>
      </c>
      <c r="N278" s="265">
        <f>IF('Fluid (original units) sorted'!N278&lt;&gt;0,(10^-('Fluid (original units) sorted'!N278)),"")</f>
        <v>7.2443596007498633E-10</v>
      </c>
      <c r="O278" s="265" t="str">
        <f>IF('Fluid (original units) sorted'!O278&lt;&gt;0,(10^-('Fluid (original units) sorted'!O278)),"")</f>
        <v/>
      </c>
      <c r="P278" s="268"/>
      <c r="Q278" s="53"/>
      <c r="R278" s="265" t="s">
        <v>491</v>
      </c>
      <c r="S278" s="267">
        <f>('Fluid (original units) sorted'!S278)/('Fluid (original units) sorted'!S$420*1000)</f>
        <v>5.1930758988015975E-3</v>
      </c>
      <c r="T278" s="267">
        <f>('Fluid (original units) sorted'!T278)/('Fluid (original units) sorted'!T$420*1000)</f>
        <v>1.461519623728293E-2</v>
      </c>
      <c r="U278" s="267">
        <f>('Fluid (original units) sorted'!U278)/('Fluid (original units) sorted'!U$420*1000)</f>
        <v>6.9824007693429122E-4</v>
      </c>
      <c r="V278" s="267">
        <f>('Fluid (original units) sorted'!V278)/('Fluid (original units) sorted'!V$420*1000)</f>
        <v>1.3922155688622754E-4</v>
      </c>
      <c r="W278" s="272"/>
      <c r="X278" s="267">
        <f>('Fluid (original units) sorted'!X278)/('Fluid (original units) sorted'!X$420*1000)</f>
        <v>5.6424012579779853E-4</v>
      </c>
      <c r="Y278" s="251">
        <f t="shared" si="4"/>
        <v>20.931477181104732</v>
      </c>
      <c r="Z278" s="268">
        <v>4.0999999999999999E-4</v>
      </c>
      <c r="AA278" s="267"/>
      <c r="AB278" s="267">
        <f>('Fluid (original units) sorted'!AB278)/('Fluid (original units) sorted'!AB$420*1000)</f>
        <v>2.7861179216215862E-3</v>
      </c>
      <c r="AC278" s="268"/>
      <c r="AD278" s="267">
        <f>('Fluid (original units) sorted'!AD278)/('Fluid (original units) sorted'!AD$420*1000)</f>
        <v>3.4873093170495069E-3</v>
      </c>
      <c r="AE278" s="267">
        <f>('Fluid (original units) sorted'!AE278)/('Fluid (original units) sorted'!AE$420*1000)</f>
        <v>6.0643669083011312E-3</v>
      </c>
      <c r="AF278" s="267">
        <f>('Fluid (original units) sorted'!AF278)/('Fluid (original units) sorted'!AF$420*1000)</f>
        <v>4.0529722419300194E-4</v>
      </c>
      <c r="AG278" s="267">
        <f>('Fluid (original units) sorted'!AG278)/('Fluid (original units) sorted'!AG$420*1000)</f>
        <v>0</v>
      </c>
      <c r="AH278" s="286"/>
      <c r="AI278" s="294"/>
      <c r="AJ278" s="26"/>
    </row>
    <row r="279" spans="1:36">
      <c r="A279" s="26" t="s">
        <v>2</v>
      </c>
      <c r="B279" s="39" t="s">
        <v>0</v>
      </c>
      <c r="C279" s="39"/>
      <c r="D279" s="39" t="s">
        <v>3</v>
      </c>
      <c r="E279" s="26">
        <v>4500</v>
      </c>
      <c r="F279" s="40"/>
      <c r="G279" s="26">
        <v>41.671832999999999</v>
      </c>
      <c r="H279" s="26">
        <v>-120.219167</v>
      </c>
      <c r="I279" s="26" t="s">
        <v>129</v>
      </c>
      <c r="J279" s="15">
        <v>3.3453970792007878E-3</v>
      </c>
      <c r="K279" s="41">
        <v>320</v>
      </c>
      <c r="L279" s="41">
        <v>160</v>
      </c>
      <c r="M279" s="26"/>
      <c r="N279" s="265" t="str">
        <f>IF('Fluid (original units) sorted'!N279&lt;&gt;0,(10^-('Fluid (original units) sorted'!N279)),"")</f>
        <v/>
      </c>
      <c r="O279" s="265" t="str">
        <f>IF('Fluid (original units) sorted'!O279&lt;&gt;0,(10^-('Fluid (original units) sorted'!O279)),"")</f>
        <v/>
      </c>
      <c r="P279" s="268"/>
      <c r="Q279" s="53"/>
      <c r="R279" s="265" t="s">
        <v>491</v>
      </c>
      <c r="S279" s="267">
        <f>('Fluid (original units) sorted'!S279)/('Fluid (original units) sorted'!S$420*1000)</f>
        <v>2.9793608521970706E-3</v>
      </c>
      <c r="T279" s="267">
        <f>('Fluid (original units) sorted'!T279)/('Fluid (original units) sorted'!T$420*1000)</f>
        <v>1.4745689060830099E-2</v>
      </c>
      <c r="U279" s="267">
        <f>('Fluid (original units) sorted'!U279)/('Fluid (original units) sorted'!U$420*1000)</f>
        <v>4.1945557735246792E-4</v>
      </c>
      <c r="V279" s="267">
        <f>('Fluid (original units) sorted'!V279)/('Fluid (original units) sorted'!V$420*1000)</f>
        <v>4.7405189620758483E-4</v>
      </c>
      <c r="W279" s="267">
        <f>('Fluid (original units) sorted'!W279)/('Fluid (original units) sorted'!W$420*1000)</f>
        <v>9.8745114174038266E-6</v>
      </c>
      <c r="X279" s="267">
        <f>('Fluid (original units) sorted'!X279)/('Fluid (original units) sorted'!X$420*1000)</f>
        <v>5.827398020534641E-4</v>
      </c>
      <c r="Y279" s="251">
        <f t="shared" si="4"/>
        <v>35.154352110186196</v>
      </c>
      <c r="Z279" s="268"/>
      <c r="AA279" s="267"/>
      <c r="AB279" s="267">
        <f>('Fluid (original units) sorted'!AB279)/('Fluid (original units) sorted'!AB$420*1000)</f>
        <v>2.540283987360858E-3</v>
      </c>
      <c r="AC279" s="268"/>
      <c r="AD279" s="267">
        <f>('Fluid (original units) sorted'!AD279)/('Fluid (original units) sorted'!AD$420*1000)</f>
        <v>3.4352599242577233E-3</v>
      </c>
      <c r="AE279" s="267">
        <f>('Fluid (original units) sorted'!AE279)/('Fluid (original units) sorted'!AE$420*1000)</f>
        <v>6.2618114122923304E-3</v>
      </c>
      <c r="AF279" s="267">
        <f>('Fluid (original units) sorted'!AF279)/('Fluid (original units) sorted'!AF$420*1000)</f>
        <v>3.5266122105105365E-4</v>
      </c>
      <c r="AG279" s="267">
        <f>('Fluid (original units) sorted'!AG279)/('Fluid (original units) sorted'!AG$420*1000)</f>
        <v>0</v>
      </c>
      <c r="AH279" s="286"/>
      <c r="AI279" s="294"/>
      <c r="AJ279" s="26"/>
    </row>
    <row r="280" spans="1:36">
      <c r="A280" s="26"/>
      <c r="B280" s="39"/>
      <c r="C280" s="39"/>
      <c r="D280" s="39"/>
      <c r="E280" s="26"/>
      <c r="F280" s="40"/>
      <c r="G280" s="26"/>
      <c r="H280" s="26"/>
      <c r="I280" s="26"/>
      <c r="J280" s="15"/>
      <c r="K280" s="44"/>
      <c r="L280" s="41"/>
      <c r="M280" s="42"/>
      <c r="N280" s="265" t="str">
        <f>IF('Fluid (original units) sorted'!N280&lt;&gt;0,(10^-('Fluid (original units) sorted'!N280)),"")</f>
        <v/>
      </c>
      <c r="O280" s="265" t="str">
        <f>IF('Fluid (original units) sorted'!O280&lt;&gt;0,(10^-('Fluid (original units) sorted'!O280)),"")</f>
        <v/>
      </c>
      <c r="P280" s="267"/>
      <c r="Q280" s="45"/>
      <c r="R280" s="265" t="s">
        <v>491</v>
      </c>
      <c r="S280" s="267"/>
      <c r="T280" s="267"/>
      <c r="U280" s="267"/>
      <c r="V280" s="267"/>
      <c r="W280" s="267"/>
      <c r="X280" s="267"/>
      <c r="Y280" s="251"/>
      <c r="Z280" s="267"/>
      <c r="AA280" s="267"/>
      <c r="AB280" s="267"/>
      <c r="AC280" s="267"/>
      <c r="AD280" s="267"/>
      <c r="AE280" s="267"/>
      <c r="AF280" s="267"/>
      <c r="AG280" s="267"/>
      <c r="AH280" s="286"/>
      <c r="AI280" s="286"/>
      <c r="AJ280" s="26"/>
    </row>
    <row r="281" spans="1:36">
      <c r="A281" s="26"/>
      <c r="B281" s="39"/>
      <c r="C281" s="39"/>
      <c r="D281" s="39"/>
      <c r="E281" s="26"/>
      <c r="F281" s="40"/>
      <c r="G281" s="26"/>
      <c r="H281" s="26"/>
      <c r="I281" s="26"/>
      <c r="J281" s="15"/>
      <c r="K281" s="44"/>
      <c r="L281" s="41"/>
      <c r="M281" s="42"/>
      <c r="N281" s="265" t="str">
        <f>IF('Fluid (original units) sorted'!N281&lt;&gt;0,(10^-('Fluid (original units) sorted'!N281)),"")</f>
        <v/>
      </c>
      <c r="O281" s="265" t="str">
        <f>IF('Fluid (original units) sorted'!O281&lt;&gt;0,(10^-('Fluid (original units) sorted'!O281)),"")</f>
        <v/>
      </c>
      <c r="P281" s="267"/>
      <c r="Q281" s="45"/>
      <c r="R281" s="265" t="s">
        <v>491</v>
      </c>
      <c r="S281" s="267"/>
      <c r="T281" s="267"/>
      <c r="U281" s="267"/>
      <c r="V281" s="267"/>
      <c r="W281" s="267"/>
      <c r="X281" s="267"/>
      <c r="Y281" s="251"/>
      <c r="Z281" s="267"/>
      <c r="AA281" s="267"/>
      <c r="AB281" s="267"/>
      <c r="AC281" s="267"/>
      <c r="AD281" s="267"/>
      <c r="AE281" s="267"/>
      <c r="AF281" s="267"/>
      <c r="AG281" s="267"/>
      <c r="AH281" s="286"/>
      <c r="AI281" s="286"/>
      <c r="AJ281" s="26"/>
    </row>
    <row r="282" spans="1:36">
      <c r="A282" s="26" t="s">
        <v>76</v>
      </c>
      <c r="B282" s="39" t="s">
        <v>0</v>
      </c>
      <c r="C282" s="39" t="s">
        <v>77</v>
      </c>
      <c r="D282" s="39" t="s">
        <v>43</v>
      </c>
      <c r="E282" s="26">
        <v>450</v>
      </c>
      <c r="F282" s="40"/>
      <c r="G282" s="26">
        <v>41.714213000000001</v>
      </c>
      <c r="H282" s="26">
        <v>-120.197513</v>
      </c>
      <c r="I282" s="26" t="s">
        <v>78</v>
      </c>
      <c r="J282" s="15">
        <v>-2.3438620546102587E-2</v>
      </c>
      <c r="K282" s="41">
        <v>77</v>
      </c>
      <c r="L282" s="41">
        <v>25</v>
      </c>
      <c r="M282" s="42">
        <v>21438</v>
      </c>
      <c r="N282" s="265" t="str">
        <f>IF('Fluid (original units) sorted'!N282&lt;&gt;0,(10^-('Fluid (original units) sorted'!N282)),"")</f>
        <v/>
      </c>
      <c r="O282" s="265">
        <f>IF('Fluid (original units) sorted'!O282&lt;&gt;0,(10^-('Fluid (original units) sorted'!O282)),"")</f>
        <v>1E-8</v>
      </c>
      <c r="P282" s="267"/>
      <c r="Q282" s="45"/>
      <c r="R282" s="265" t="s">
        <v>491</v>
      </c>
      <c r="S282" s="267">
        <f>('Fluid (original units) sorted'!S282)/('Fluid (original units) sorted'!S$420*1000)</f>
        <v>9.653794940079894E-4</v>
      </c>
      <c r="T282" s="267">
        <f>('Fluid (original units) sorted'!T282)/('Fluid (original units) sorted'!T$420*1000)</f>
        <v>6.0026698831697747E-3</v>
      </c>
      <c r="U282" s="267">
        <f>('Fluid (original units) sorted'!U282)/('Fluid (original units) sorted'!U$420*1000)</f>
        <v>1.0230623837865073E-4</v>
      </c>
      <c r="V282" s="267">
        <f>('Fluid (original units) sorted'!V282)/('Fluid (original units) sorted'!V$420*1000)</f>
        <v>7.9840319361277449E-5</v>
      </c>
      <c r="W282" s="267">
        <f>('Fluid (original units) sorted'!W282)/('Fluid (original units) sorted'!W$420*1000)</f>
        <v>2.0571898786257971E-5</v>
      </c>
      <c r="X282" s="267">
        <f>('Fluid (original units) sorted'!X282)/('Fluid (original units) sorted'!X$420*1000)</f>
        <v>4.8099158264730367E-4</v>
      </c>
      <c r="Y282" s="251">
        <f t="shared" si="4"/>
        <v>58.673546973284203</v>
      </c>
      <c r="Z282" s="267"/>
      <c r="AA282" s="267"/>
      <c r="AB282" s="267">
        <f>('Fluid (original units) sorted'!AB282)/('Fluid (original units) sorted'!AB$420*1000)</f>
        <v>4.5560408005443269E-3</v>
      </c>
      <c r="AC282" s="267"/>
      <c r="AD282" s="267">
        <f>('Fluid (original units) sorted'!AD282)/('Fluid (original units) sorted'!AD$420*1000)</f>
        <v>1.9778769260877799E-5</v>
      </c>
      <c r="AE282" s="267">
        <f>('Fluid (original units) sorted'!AE282)/('Fluid (original units) sorted'!AE$420*1000)</f>
        <v>1.974445039911996E-3</v>
      </c>
      <c r="AF282" s="267">
        <f>('Fluid (original units) sorted'!AF282)/('Fluid (original units) sorted'!AF$420*1000)</f>
        <v>3.684520219936381E-5</v>
      </c>
      <c r="AG282" s="267">
        <f>('Fluid (original units) sorted'!AG282)/('Fluid (original units) sorted'!AG$420*1000)</f>
        <v>1.6129032258064518E-6</v>
      </c>
      <c r="AH282" s="286"/>
      <c r="AI282" s="286"/>
      <c r="AJ282" s="26"/>
    </row>
    <row r="283" spans="1:36">
      <c r="A283" s="26" t="s">
        <v>76</v>
      </c>
      <c r="B283" s="39" t="s">
        <v>0</v>
      </c>
      <c r="C283" s="39" t="s">
        <v>77</v>
      </c>
      <c r="D283" s="39" t="s">
        <v>43</v>
      </c>
      <c r="E283" s="50">
        <v>450</v>
      </c>
      <c r="F283" s="78"/>
      <c r="G283" s="26">
        <v>41.714213000000001</v>
      </c>
      <c r="H283" s="26">
        <v>-120.197513</v>
      </c>
      <c r="I283" s="50" t="s">
        <v>78</v>
      </c>
      <c r="J283" s="15">
        <v>5.6570855193005E-4</v>
      </c>
      <c r="K283" s="41">
        <v>77</v>
      </c>
      <c r="L283" s="41">
        <v>25</v>
      </c>
      <c r="M283" s="42">
        <v>22838</v>
      </c>
      <c r="N283" s="265">
        <f>IF('Fluid (original units) sorted'!N283&lt;&gt;0,(10^-('Fluid (original units) sorted'!N283)),"")</f>
        <v>3.9810717055349665E-9</v>
      </c>
      <c r="O283" s="265">
        <f>IF('Fluid (original units) sorted'!O283&lt;&gt;0,(10^-('Fluid (original units) sorted'!O283)),"")</f>
        <v>3.9810717055349665E-9</v>
      </c>
      <c r="P283" s="267"/>
      <c r="Q283" s="45"/>
      <c r="R283" s="265" t="s">
        <v>491</v>
      </c>
      <c r="S283" s="267">
        <f>('Fluid (original units) sorted'!S283)/('Fluid (original units) sorted'!S$420*1000)</f>
        <v>1.148468708388815E-3</v>
      </c>
      <c r="T283" s="267">
        <f>('Fluid (original units) sorted'!T283)/('Fluid (original units) sorted'!T$420*1000)</f>
        <v>6.3071531381131696E-3</v>
      </c>
      <c r="U283" s="267">
        <f>('Fluid (original units) sorted'!U283)/('Fluid (original units) sorted'!U$420*1000)</f>
        <v>7.6729678783988046E-5</v>
      </c>
      <c r="V283" s="267">
        <f>('Fluid (original units) sorted'!V283)/('Fluid (original units) sorted'!V$420*1000)</f>
        <v>1.4970059880239521E-4</v>
      </c>
      <c r="W283" s="267">
        <f>('Fluid (original units) sorted'!W283)/('Fluid (original units) sorted'!W$420*1000)</f>
        <v>8.2287595145031886E-6</v>
      </c>
      <c r="X283" s="267">
        <f>('Fluid (original units) sorted'!X283)/('Fluid (original units) sorted'!X$420*1000)</f>
        <v>5.3649061141430019E-4</v>
      </c>
      <c r="Y283" s="251">
        <f t="shared" si="4"/>
        <v>82.199655179963386</v>
      </c>
      <c r="Z283" s="267"/>
      <c r="AA283" s="267"/>
      <c r="AB283" s="267">
        <f>('Fluid (original units) sorted'!AB283)/('Fluid (original units) sorted'!AB$420*1000)</f>
        <v>4.6159887058146469E-3</v>
      </c>
      <c r="AC283" s="267"/>
      <c r="AD283" s="267">
        <f>('Fluid (original units) sorted'!AD283)/('Fluid (original units) sorted'!AD$420*1000)</f>
        <v>0</v>
      </c>
      <c r="AE283" s="267">
        <f>('Fluid (original units) sorted'!AE283)/('Fluid (original units) sorted'!AE$420*1000)</f>
        <v>2.030857755338053E-3</v>
      </c>
      <c r="AF283" s="267">
        <f>('Fluid (original units) sorted'!AF283)/('Fluid (original units) sorted'!AF$420*1000)</f>
        <v>4.2108802513558649E-5</v>
      </c>
      <c r="AG283" s="267">
        <f>('Fluid (original units) sorted'!AG283)/('Fluid (original units) sorted'!AG$420*1000)</f>
        <v>3.2258064516129036E-6</v>
      </c>
      <c r="AH283" s="286"/>
      <c r="AI283" s="286"/>
      <c r="AJ283" s="26"/>
    </row>
    <row r="284" spans="1:36" ht="18" customHeight="1">
      <c r="A284" s="26" t="s">
        <v>76</v>
      </c>
      <c r="B284" s="39" t="s">
        <v>0</v>
      </c>
      <c r="C284" s="39"/>
      <c r="D284" s="26" t="s">
        <v>59</v>
      </c>
      <c r="E284" s="26"/>
      <c r="F284" s="40"/>
      <c r="G284" s="26">
        <v>41.714213000000001</v>
      </c>
      <c r="H284" s="26">
        <v>-120.197513</v>
      </c>
      <c r="I284" s="51" t="s">
        <v>111</v>
      </c>
      <c r="J284" s="15">
        <v>-2.3444779467669114E-2</v>
      </c>
      <c r="K284" s="41">
        <v>77</v>
      </c>
      <c r="L284" s="41">
        <v>25</v>
      </c>
      <c r="M284" s="42">
        <v>21438</v>
      </c>
      <c r="N284" s="265">
        <f>IF('Fluid (original units) sorted'!N284&lt;&gt;0,(10^-('Fluid (original units) sorted'!N284)),"")</f>
        <v>1E-8</v>
      </c>
      <c r="O284" s="265" t="str">
        <f>IF('Fluid (original units) sorted'!O284&lt;&gt;0,(10^-('Fluid (original units) sorted'!O284)),"")</f>
        <v/>
      </c>
      <c r="P284" s="268"/>
      <c r="Q284" s="53"/>
      <c r="R284" s="265" t="s">
        <v>491</v>
      </c>
      <c r="S284" s="267">
        <f>('Fluid (original units) sorted'!S284)/('Fluid (original units) sorted'!S$420*1000)</f>
        <v>1.1318242343541945E-3</v>
      </c>
      <c r="T284" s="267">
        <f>('Fluid (original units) sorted'!T284)/('Fluid (original units) sorted'!T$420*1000)</f>
        <v>6.0026698831697747E-3</v>
      </c>
      <c r="U284" s="267">
        <f>('Fluid (original units) sorted'!U284)/('Fluid (original units) sorted'!U$420*1000)</f>
        <v>1.0230623837865073E-4</v>
      </c>
      <c r="V284" s="267">
        <f>('Fluid (original units) sorted'!V284)/('Fluid (original units) sorted'!V$420*1000)</f>
        <v>7.9840319361277449E-5</v>
      </c>
      <c r="W284" s="267">
        <f>('Fluid (original units) sorted'!W284)/('Fluid (original units) sorted'!W$420*1000)</f>
        <v>2.0571898786257971E-5</v>
      </c>
      <c r="X284" s="267">
        <f>('Fluid (original units) sorted'!X284)/('Fluid (original units) sorted'!X$420*1000)</f>
        <v>4.8099158264730367E-4</v>
      </c>
      <c r="Y284" s="251">
        <f t="shared" si="4"/>
        <v>58.673546973284203</v>
      </c>
      <c r="Z284" s="268"/>
      <c r="AA284" s="267"/>
      <c r="AB284" s="267">
        <f>('Fluid (original units) sorted'!AB284)/('Fluid (original units) sorted'!AB$420*1000)</f>
        <v>4.5561222482988287E-3</v>
      </c>
      <c r="AC284" s="268"/>
      <c r="AD284" s="267">
        <f>('Fluid (original units) sorted'!AD284)/('Fluid (original units) sorted'!AD$420*1000)</f>
        <v>1.9778769260877799E-5</v>
      </c>
      <c r="AE284" s="267">
        <f>('Fluid (original units) sorted'!AE284)/('Fluid (original units) sorted'!AE$420*1000)</f>
        <v>1.974445039911996E-3</v>
      </c>
      <c r="AF284" s="267">
        <f>('Fluid (original units) sorted'!AF284)/('Fluid (original units) sorted'!AF$420*1000)</f>
        <v>3.684520219936381E-5</v>
      </c>
      <c r="AG284" s="267">
        <f>('Fluid (original units) sorted'!AG284)/('Fluid (original units) sorted'!AG$420*1000)</f>
        <v>1.6129032258064518E-6</v>
      </c>
      <c r="AH284" s="286"/>
      <c r="AI284" s="294" t="s">
        <v>112</v>
      </c>
      <c r="AJ284" s="26"/>
    </row>
    <row r="285" spans="1:36" ht="18" customHeight="1">
      <c r="A285" s="109" t="s">
        <v>437</v>
      </c>
      <c r="B285" s="39"/>
      <c r="C285" s="39"/>
      <c r="D285" s="26"/>
      <c r="E285" s="26"/>
      <c r="F285" s="40"/>
      <c r="G285" s="26"/>
      <c r="H285" s="26"/>
      <c r="I285" s="51"/>
      <c r="J285" s="15"/>
      <c r="K285" s="41"/>
      <c r="L285" s="41"/>
      <c r="M285" s="42"/>
      <c r="N285" s="265" t="str">
        <f>IF('Fluid (original units) sorted'!N285&lt;&gt;0,(10^-('Fluid (original units) sorted'!N285)),"")</f>
        <v/>
      </c>
      <c r="O285" s="265" t="str">
        <f>IF('Fluid (original units) sorted'!O285&lt;&gt;0,(10^-('Fluid (original units) sorted'!O285)),"")</f>
        <v/>
      </c>
      <c r="P285" s="268"/>
      <c r="Q285" s="53"/>
      <c r="R285" s="265" t="s">
        <v>491</v>
      </c>
      <c r="S285" s="268"/>
      <c r="T285" s="268"/>
      <c r="U285" s="268"/>
      <c r="V285" s="268"/>
      <c r="W285" s="268"/>
      <c r="X285" s="268"/>
      <c r="Y285" s="251" t="e">
        <f t="shared" si="4"/>
        <v>#DIV/0!</v>
      </c>
      <c r="Z285" s="268"/>
      <c r="AA285" s="267"/>
      <c r="AB285" s="268"/>
      <c r="AC285" s="268"/>
      <c r="AD285" s="268"/>
      <c r="AE285" s="268"/>
      <c r="AF285" s="268"/>
      <c r="AG285" s="268"/>
      <c r="AH285" s="286"/>
      <c r="AI285" s="294"/>
      <c r="AJ285" s="26"/>
    </row>
    <row r="286" spans="1:36" s="110" customFormat="1">
      <c r="A286" s="110" t="s">
        <v>134</v>
      </c>
      <c r="B286" s="111" t="s">
        <v>0</v>
      </c>
      <c r="C286" s="111"/>
      <c r="D286" s="111" t="s">
        <v>133</v>
      </c>
      <c r="F286" s="112"/>
      <c r="I286" s="110" t="s">
        <v>134</v>
      </c>
      <c r="J286" s="147">
        <v>1.155550864915789E-2</v>
      </c>
      <c r="K286" s="20">
        <v>79.7</v>
      </c>
      <c r="L286" s="20">
        <v>26.5</v>
      </c>
      <c r="M286" s="110">
        <v>2003</v>
      </c>
      <c r="N286" s="265">
        <f>IF('Fluid (original units) sorted'!N286&lt;&gt;0,(10^-('Fluid (original units) sorted'!N286)),"")</f>
        <v>5.754399373371552E-9</v>
      </c>
      <c r="O286" s="265" t="str">
        <f>IF('Fluid (original units) sorted'!O286&lt;&gt;0,(10^-('Fluid (original units) sorted'!O286)),"")</f>
        <v/>
      </c>
      <c r="P286" s="305"/>
      <c r="Q286" s="319"/>
      <c r="R286" s="265" t="s">
        <v>491</v>
      </c>
      <c r="S286" s="306"/>
      <c r="T286" s="303">
        <f>('Fluid (original units) sorted'!T286)/('Fluid (original units) sorted'!T$420*1000)</f>
        <v>2.3488708238490424E-4</v>
      </c>
      <c r="U286" s="303">
        <f>('Fluid (original units) sorted'!U286)/('Fluid (original units) sorted'!U$420*1000)</f>
        <v>3.3249527473061485E-5</v>
      </c>
      <c r="V286" s="303">
        <f>('Fluid (original units) sorted'!V286)/('Fluid (original units) sorted'!V$420*1000)</f>
        <v>2.5449101796407183E-4</v>
      </c>
      <c r="W286" s="303">
        <f>('Fluid (original units) sorted'!W286)/('Fluid (original units) sorted'!W$420*1000)</f>
        <v>1.6004937255708701E-4</v>
      </c>
      <c r="X286" s="305"/>
      <c r="Y286" s="266">
        <f t="shared" si="4"/>
        <v>7.0643735486228483</v>
      </c>
      <c r="Z286" s="276">
        <v>4.2999999999999999E-4</v>
      </c>
      <c r="AA286" s="266"/>
      <c r="AB286" s="303">
        <f>('Fluid (original units) sorted'!AB286)/('Fluid (original units) sorted'!AB$420*1000)</f>
        <v>1.0423358812654876E-3</v>
      </c>
      <c r="AC286" s="305"/>
      <c r="AD286" s="305"/>
      <c r="AE286" s="303">
        <f>('Fluid (original units) sorted'!AE286)/('Fluid (original units) sorted'!AE$420*1000)</f>
        <v>2.9898739175810229E-5</v>
      </c>
      <c r="AF286" s="306"/>
      <c r="AG286" s="306"/>
      <c r="AH286" s="307"/>
      <c r="AI286" s="297"/>
    </row>
    <row r="287" spans="1:36">
      <c r="A287" s="26" t="s">
        <v>79</v>
      </c>
      <c r="B287" s="39" t="s">
        <v>0</v>
      </c>
      <c r="C287" s="39" t="s">
        <v>80</v>
      </c>
      <c r="D287" s="39" t="s">
        <v>43</v>
      </c>
      <c r="E287" s="26">
        <v>79</v>
      </c>
      <c r="F287" s="40"/>
      <c r="G287" s="26">
        <v>41.766612000000002</v>
      </c>
      <c r="H287" s="70">
        <v>-120.18104</v>
      </c>
      <c r="I287" s="26" t="s">
        <v>81</v>
      </c>
      <c r="J287" s="15">
        <v>-3.4241475067517692E-3</v>
      </c>
      <c r="K287" s="41">
        <v>127.4</v>
      </c>
      <c r="L287" s="41">
        <v>53</v>
      </c>
      <c r="M287" s="42">
        <v>21342</v>
      </c>
      <c r="N287" s="265">
        <f>IF('Fluid (original units) sorted'!N287&lt;&gt;0,(10^-('Fluid (original units) sorted'!N287)),"")</f>
        <v>1.2589254117941638E-8</v>
      </c>
      <c r="O287" s="265" t="str">
        <f>IF('Fluid (original units) sorted'!O287&lt;&gt;0,(10^-('Fluid (original units) sorted'!O287)),"")</f>
        <v/>
      </c>
      <c r="P287" s="267"/>
      <c r="Q287" s="45"/>
      <c r="R287" s="265" t="s">
        <v>491</v>
      </c>
      <c r="S287" s="267">
        <f>('Fluid (original units) sorted'!S287)/('Fluid (original units) sorted'!S$420*1000)</f>
        <v>1.6627829560585887E-3</v>
      </c>
      <c r="T287" s="267">
        <f>('Fluid (original units) sorted'!T287)/('Fluid (original units) sorted'!T$420*1000)</f>
        <v>1.3919234511698029E-2</v>
      </c>
      <c r="U287" s="267">
        <f>('Fluid (original units) sorted'!U287)/('Fluid (original units) sorted'!U$420*1000)</f>
        <v>3.0691871513595218E-4</v>
      </c>
      <c r="V287" s="267">
        <f>('Fluid (original units) sorted'!V287)/('Fluid (original units) sorted'!V$420*1000)</f>
        <v>5.7385229540918162E-4</v>
      </c>
      <c r="W287" s="267">
        <f>('Fluid (original units) sorted'!W287)/('Fluid (original units) sorted'!W$420*1000)</f>
        <v>1.5634643077556056E-4</v>
      </c>
      <c r="X287" s="267">
        <f>('Fluid (original units) sorted'!X287)/('Fluid (original units) sorted'!X$420*1000)</f>
        <v>5.4574044954213308E-4</v>
      </c>
      <c r="Y287" s="251">
        <f t="shared" si="4"/>
        <v>45.35153389239359</v>
      </c>
      <c r="Z287" s="267"/>
      <c r="AA287" s="267"/>
      <c r="AB287" s="265">
        <f>('Fluid (original units) sorted'!AB287)/('Fluid (original units) sorted'!AB$420*1000)</f>
        <v>6.6742001200956365E-3</v>
      </c>
      <c r="AC287" s="267"/>
      <c r="AD287" s="267">
        <f>('Fluid (original units) sorted'!AD287)/('Fluid (original units) sorted'!AD$420*1000)</f>
        <v>1.3741039697030893E-3</v>
      </c>
      <c r="AE287" s="267">
        <f>('Fluid (original units) sorted'!AE287)/('Fluid (original units) sorted'!AE$420*1000)</f>
        <v>6.2618114122923304E-3</v>
      </c>
      <c r="AF287" s="267">
        <f>('Fluid (original units) sorted'!AF287)/('Fluid (original units) sorted'!AF$420*1000)</f>
        <v>1.0527200628389661E-4</v>
      </c>
      <c r="AG287" s="267">
        <f>('Fluid (original units) sorted'!AG287)/('Fluid (original units) sorted'!AG$420*1000)</f>
        <v>4.8387096774193544E-6</v>
      </c>
      <c r="AH287" s="286"/>
      <c r="AI287" s="286"/>
      <c r="AJ287" s="26"/>
    </row>
    <row r="288" spans="1:36">
      <c r="A288" s="24" t="s">
        <v>401</v>
      </c>
      <c r="B288" s="12" t="s">
        <v>0</v>
      </c>
      <c r="D288" s="12" t="s">
        <v>133</v>
      </c>
      <c r="I288" s="24" t="s">
        <v>401</v>
      </c>
      <c r="J288" s="15">
        <v>-6.3693868972460668E-3</v>
      </c>
      <c r="K288" s="16">
        <v>46.58</v>
      </c>
      <c r="L288" s="35">
        <v>8.1</v>
      </c>
      <c r="M288" s="24">
        <v>2003</v>
      </c>
      <c r="N288" s="265">
        <f>IF('Fluid (original units) sorted'!N288&lt;&gt;0,(10^-('Fluid (original units) sorted'!N288)),"")</f>
        <v>9.5499258602143556E-8</v>
      </c>
      <c r="O288" s="265" t="str">
        <f>IF('Fluid (original units) sorted'!O288&lt;&gt;0,(10^-('Fluid (original units) sorted'!O288)),"")</f>
        <v/>
      </c>
      <c r="P288" s="273"/>
      <c r="Q288" s="92"/>
      <c r="R288" s="265" t="s">
        <v>491</v>
      </c>
      <c r="S288" s="274"/>
      <c r="T288" s="265">
        <f>('Fluid (original units) sorted'!T288)/('Fluid (original units) sorted'!T$420*1000)</f>
        <v>2.9143397258867747E-4</v>
      </c>
      <c r="U288" s="265">
        <f>('Fluid (original units) sorted'!U288)/('Fluid (original units) sorted'!U$420*1000)</f>
        <v>3.069187151359522E-5</v>
      </c>
      <c r="V288" s="265">
        <f>('Fluid (original units) sorted'!V288)/('Fluid (original units) sorted'!V$420*1000)</f>
        <v>3.8173652694610782E-4</v>
      </c>
      <c r="W288" s="265">
        <f>('Fluid (original units) sorted'!W288)/('Fluid (original units) sorted'!W$420*1000)</f>
        <v>2.6290886648837688E-4</v>
      </c>
      <c r="X288" s="273"/>
      <c r="Y288" s="251">
        <f t="shared" si="4"/>
        <v>9.495477408719907</v>
      </c>
      <c r="Z288" s="273">
        <v>2.1000000000000003E-3</v>
      </c>
      <c r="AA288" s="251"/>
      <c r="AB288" s="265">
        <f>('Fluid (original units) sorted'!AB288)/('Fluid (original units) sorted'!AB$420*1000)</f>
        <v>1.5995594655898045E-3</v>
      </c>
      <c r="AC288" s="273"/>
      <c r="AD288" s="265">
        <f>('Fluid (original units) sorted'!AD288)/('Fluid (original units) sorted'!AD$420*1000)</f>
        <v>6.5582234917647445E-6</v>
      </c>
      <c r="AE288" s="265">
        <f>('Fluid (original units) sorted'!AE288)/('Fluid (original units) sorted'!AE$420*1000)</f>
        <v>1.974445039911996E-5</v>
      </c>
      <c r="AF288" s="274"/>
      <c r="AG288" s="274"/>
      <c r="AH288" s="307"/>
      <c r="AI288" s="298"/>
      <c r="AJ288" s="24"/>
    </row>
    <row r="289" spans="1:36">
      <c r="A289" s="11" t="s">
        <v>383</v>
      </c>
      <c r="B289" s="12" t="s">
        <v>0</v>
      </c>
      <c r="C289" s="12" t="s">
        <v>77</v>
      </c>
      <c r="D289" s="12" t="s">
        <v>208</v>
      </c>
      <c r="E289" s="11">
        <v>209</v>
      </c>
      <c r="G289" s="14">
        <v>41.644640000000003</v>
      </c>
      <c r="H289" s="11">
        <v>-120.217647</v>
      </c>
      <c r="I289" s="11" t="s">
        <v>383</v>
      </c>
      <c r="J289" s="15">
        <v>-4.0337345525166208E-3</v>
      </c>
      <c r="K289" s="16">
        <v>48.019999999999996</v>
      </c>
      <c r="L289" s="16">
        <v>8.9</v>
      </c>
      <c r="M289" s="17">
        <v>28725</v>
      </c>
      <c r="N289" s="265">
        <f>IF('Fluid (original units) sorted'!N289&lt;&gt;0,(10^-('Fluid (original units) sorted'!N289)),"")</f>
        <v>3.981071705534957E-8</v>
      </c>
      <c r="O289" s="265">
        <f>IF('Fluid (original units) sorted'!O289&lt;&gt;0,(10^-('Fluid (original units) sorted'!O289)),"")</f>
        <v>1E-8</v>
      </c>
      <c r="P289" s="303"/>
      <c r="Q289" s="318"/>
      <c r="R289" s="265" t="s">
        <v>491</v>
      </c>
      <c r="S289" s="303"/>
      <c r="T289" s="265">
        <f>('Fluid (original units) sorted'!T289)/('Fluid (original units) sorted'!T$420*1000)</f>
        <v>2.174880392452817E-4</v>
      </c>
      <c r="U289" s="265">
        <f>('Fluid (original units) sorted'!U289)/('Fluid (original units) sorted'!U$420*1000)</f>
        <v>4.0922495351460295E-5</v>
      </c>
      <c r="V289" s="265">
        <f>('Fluid (original units) sorted'!V289)/('Fluid (original units) sorted'!V$420*1000)</f>
        <v>3.4930139720558884E-4</v>
      </c>
      <c r="W289" s="265">
        <f>('Fluid (original units) sorted'!W289)/('Fluid (original units) sorted'!W$420*1000)</f>
        <v>3.2915038058012753E-4</v>
      </c>
      <c r="X289" s="265">
        <f>('Fluid (original units) sorted'!X289)/('Fluid (original units) sorted'!X$420*1000)</f>
        <v>0</v>
      </c>
      <c r="Y289" s="251">
        <f t="shared" si="4"/>
        <v>5.3146328780148728</v>
      </c>
      <c r="Z289" s="251"/>
      <c r="AA289" s="251"/>
      <c r="AB289" s="265">
        <f>('Fluid (original units) sorted'!AB289)/('Fluid (original units) sorted'!AB$420*1000)</f>
        <v>1.5986108072085358E-3</v>
      </c>
      <c r="AC289" s="303"/>
      <c r="AD289" s="265">
        <f>('Fluid (original units) sorted'!AD289)/('Fluid (original units) sorted'!AD$420*1000)</f>
        <v>1.2491854270028085E-5</v>
      </c>
      <c r="AE289" s="265">
        <f>('Fluid (original units) sorted'!AE289)/('Fluid (original units) sorted'!AE$420*1000)</f>
        <v>0</v>
      </c>
      <c r="AF289" s="303"/>
      <c r="AG289" s="303"/>
      <c r="AH289" s="307"/>
      <c r="AI289" s="287"/>
      <c r="AJ289" s="24"/>
    </row>
    <row r="290" spans="1:36" s="26" customFormat="1">
      <c r="A290" s="11" t="s">
        <v>382</v>
      </c>
      <c r="B290" s="12" t="s">
        <v>0</v>
      </c>
      <c r="C290" s="12"/>
      <c r="D290" s="12" t="s">
        <v>181</v>
      </c>
      <c r="E290" s="11">
        <v>65</v>
      </c>
      <c r="F290" s="13"/>
      <c r="G290" s="14">
        <v>41.644776999999998</v>
      </c>
      <c r="H290" s="14">
        <v>-120.20787900000001</v>
      </c>
      <c r="I290" s="11" t="s">
        <v>382</v>
      </c>
      <c r="J290" s="15">
        <v>-7.0476000898767347E-3</v>
      </c>
      <c r="K290" s="16">
        <v>50</v>
      </c>
      <c r="L290" s="16">
        <v>10</v>
      </c>
      <c r="M290" s="17">
        <v>21350</v>
      </c>
      <c r="N290" s="265" t="str">
        <f>IF('Fluid (original units) sorted'!N290&lt;&gt;0,(10^-('Fluid (original units) sorted'!N290)),"")</f>
        <v/>
      </c>
      <c r="O290" s="265">
        <f>IF('Fluid (original units) sorted'!O290&lt;&gt;0,(10^-('Fluid (original units) sorted'!O290)),"")</f>
        <v>1.9952623149688773E-8</v>
      </c>
      <c r="P290" s="303"/>
      <c r="Q290" s="318"/>
      <c r="R290" s="265" t="s">
        <v>491</v>
      </c>
      <c r="S290" s="265">
        <f>('Fluid (original units) sorted'!S290)/('Fluid (original units) sorted'!S$420*1000)</f>
        <v>6.9906790945406126E-4</v>
      </c>
      <c r="T290" s="265">
        <f>('Fluid (original units) sorted'!T290)/('Fluid (original units) sorted'!T$420*1000)</f>
        <v>2.5228612552452676E-4</v>
      </c>
      <c r="U290" s="265">
        <f>('Fluid (original units) sorted'!U290)/('Fluid (original units) sorted'!U$420*1000)</f>
        <v>4.0922495351460295E-5</v>
      </c>
      <c r="V290" s="265">
        <f>('Fluid (original units) sorted'!V290)/('Fluid (original units) sorted'!V$420*1000)</f>
        <v>2.2954091816367264E-4</v>
      </c>
      <c r="W290" s="265">
        <f>('Fluid (original units) sorted'!W290)/('Fluid (original units) sorted'!W$420*1000)</f>
        <v>4.1143797572515943E-4</v>
      </c>
      <c r="X290" s="265">
        <f>('Fluid (original units) sorted'!X290)/('Fluid (original units) sorted'!X$420*1000)</f>
        <v>5.5499028766996575E-6</v>
      </c>
      <c r="Y290" s="251">
        <f t="shared" si="4"/>
        <v>6.1649741384972527</v>
      </c>
      <c r="Z290" s="251"/>
      <c r="AA290" s="251"/>
      <c r="AB290" s="265">
        <f>('Fluid (original units) sorted'!AB290)/('Fluid (original units) sorted'!AB$420*1000)</f>
        <v>1.4986976317580025E-3</v>
      </c>
      <c r="AC290" s="303"/>
      <c r="AD290" s="265">
        <f>('Fluid (original units) sorted'!AD290)/('Fluid (original units) sorted'!AD$420*1000)</f>
        <v>0</v>
      </c>
      <c r="AE290" s="265">
        <f>('Fluid (original units) sorted'!AE290)/('Fluid (original units) sorted'!AE$420*1000)</f>
        <v>3.1026993484331373E-5</v>
      </c>
      <c r="AF290" s="265">
        <f>('Fluid (original units) sorted'!AF290)/('Fluid (original units) sorted'!AF$420*1000)</f>
        <v>2.1054401256779324E-5</v>
      </c>
      <c r="AG290" s="265">
        <f>('Fluid (original units) sorted'!AG290)/('Fluid (original units) sorted'!AG$420*1000)</f>
        <v>4.6774193548387098E-5</v>
      </c>
      <c r="AH290" s="307"/>
      <c r="AI290" s="287"/>
      <c r="AJ290" s="24"/>
    </row>
    <row r="291" spans="1:36">
      <c r="A291" s="11" t="s">
        <v>381</v>
      </c>
      <c r="B291" s="12" t="s">
        <v>0</v>
      </c>
      <c r="C291" s="12" t="s">
        <v>230</v>
      </c>
      <c r="D291" s="12" t="s">
        <v>218</v>
      </c>
      <c r="E291" s="11">
        <v>69</v>
      </c>
      <c r="G291" s="11">
        <v>41.657407999999997</v>
      </c>
      <c r="H291" s="11">
        <v>-120.21960900000001</v>
      </c>
      <c r="I291" s="11" t="s">
        <v>381</v>
      </c>
      <c r="J291" s="15">
        <v>6.790647969183064E-3</v>
      </c>
      <c r="K291" s="16">
        <v>51.8</v>
      </c>
      <c r="L291" s="16">
        <v>11</v>
      </c>
      <c r="M291" s="17">
        <v>20708</v>
      </c>
      <c r="N291" s="265">
        <f>IF('Fluid (original units) sorted'!N291&lt;&gt;0,(10^-('Fluid (original units) sorted'!N291)),"")</f>
        <v>2.5118864315095751E-8</v>
      </c>
      <c r="O291" s="265" t="str">
        <f>IF('Fluid (original units) sorted'!O291&lt;&gt;0,(10^-('Fluid (original units) sorted'!O291)),"")</f>
        <v/>
      </c>
      <c r="P291" s="303"/>
      <c r="Q291" s="318"/>
      <c r="R291" s="265" t="s">
        <v>491</v>
      </c>
      <c r="S291" s="265">
        <f>('Fluid (original units) sorted'!S291)/('Fluid (original units) sorted'!S$420*1000)</f>
        <v>5.3262316910785616E-4</v>
      </c>
      <c r="T291" s="265">
        <f>('Fluid (original units) sorted'!T291)/('Fluid (original units) sorted'!T$420*1000)</f>
        <v>2.8708421180377185E-4</v>
      </c>
      <c r="U291" s="265">
        <f>('Fluid (original units) sorted'!U291)/('Fluid (original units) sorted'!U$420*1000)</f>
        <v>2.3018903635196413E-5</v>
      </c>
      <c r="V291" s="265">
        <f>('Fluid (original units) sorted'!V291)/('Fluid (original units) sorted'!V$420*1000)</f>
        <v>5.239520958083832E-4</v>
      </c>
      <c r="W291" s="265">
        <f>('Fluid (original units) sorted'!W291)/('Fluid (original units) sorted'!W$420*1000)</f>
        <v>3.5383665912363708E-4</v>
      </c>
      <c r="X291" s="265">
        <f>('Fluid (original units) sorted'!X291)/('Fluid (original units) sorted'!X$420*1000)</f>
        <v>3.6999352511331053E-6</v>
      </c>
      <c r="Y291" s="251">
        <f t="shared" si="4"/>
        <v>12.471671820408238</v>
      </c>
      <c r="Z291" s="251"/>
      <c r="AA291" s="251"/>
      <c r="AB291" s="265">
        <f>('Fluid (original units) sorted'!AB291)/('Fluid (original units) sorted'!AB$420*1000)</f>
        <v>1.9383156037403497E-3</v>
      </c>
      <c r="AC291" s="303"/>
      <c r="AD291" s="265">
        <f>('Fluid (original units) sorted'!AD291)/('Fluid (original units) sorted'!AD$420*1000)</f>
        <v>1.8737781405042129E-5</v>
      </c>
      <c r="AE291" s="265">
        <f>('Fluid (original units) sorted'!AE291)/('Fluid (original units) sorted'!AE$420*1000)</f>
        <v>2.8206357713028517E-5</v>
      </c>
      <c r="AF291" s="265">
        <f>('Fluid (original units) sorted'!AF291)/('Fluid (original units) sorted'!AF$420*1000)</f>
        <v>0</v>
      </c>
      <c r="AG291" s="265">
        <f>('Fluid (original units) sorted'!AG291)/('Fluid (original units) sorted'!AG$420*1000)</f>
        <v>3.3870967741935482E-5</v>
      </c>
      <c r="AH291" s="307"/>
      <c r="AI291" s="287"/>
      <c r="AJ291" s="24"/>
    </row>
    <row r="292" spans="1:36" s="26" customFormat="1">
      <c r="A292" s="34" t="s">
        <v>411</v>
      </c>
      <c r="B292" s="12" t="s">
        <v>0</v>
      </c>
      <c r="C292" s="12"/>
      <c r="D292" s="12" t="s">
        <v>133</v>
      </c>
      <c r="E292" s="11"/>
      <c r="F292" s="13">
        <v>1</v>
      </c>
      <c r="G292" s="11"/>
      <c r="H292" s="11"/>
      <c r="I292" s="34" t="s">
        <v>411</v>
      </c>
      <c r="J292" s="59">
        <v>0</v>
      </c>
      <c r="K292" s="16">
        <v>51.8</v>
      </c>
      <c r="L292" s="35">
        <v>11</v>
      </c>
      <c r="M292" s="60">
        <v>1974</v>
      </c>
      <c r="N292" s="265" t="str">
        <f>IF('Fluid (original units) sorted'!N292&lt;&gt;0,(10^-('Fluid (original units) sorted'!N292)),"")</f>
        <v/>
      </c>
      <c r="O292" s="265" t="str">
        <f>IF('Fluid (original units) sorted'!O292&lt;&gt;0,(10^-('Fluid (original units) sorted'!O292)),"")</f>
        <v/>
      </c>
      <c r="P292" s="265"/>
      <c r="Q292" s="22"/>
      <c r="R292" s="265" t="s">
        <v>491</v>
      </c>
      <c r="S292" s="265">
        <f>('Fluid (original units) sorted'!S292)/('Fluid (original units) sorted'!S$420*1000)</f>
        <v>9.7370173102529964E-4</v>
      </c>
      <c r="T292" s="265">
        <f>('Fluid (original units) sorted'!T292)/('Fluid (original units) sorted'!T$420*1000)</f>
        <v>1.0569918707320691E-3</v>
      </c>
      <c r="U292" s="265">
        <f>('Fluid (original units) sorted'!U292)/('Fluid (original units) sorted'!U$420*1000)</f>
        <v>9.3354442520518792E-5</v>
      </c>
      <c r="V292" s="265">
        <f>('Fluid (original units) sorted'!V292)/('Fluid (original units) sorted'!V$420*1000)</f>
        <v>3.7425149700598805E-4</v>
      </c>
      <c r="W292" s="265">
        <f>('Fluid (original units) sorted'!W292)/('Fluid (original units) sorted'!W$420*1000)</f>
        <v>1.7691832956181854E-4</v>
      </c>
      <c r="X292" s="278"/>
      <c r="Y292" s="251">
        <f t="shared" si="4"/>
        <v>11.322352125874975</v>
      </c>
      <c r="Z292" s="278"/>
      <c r="AA292" s="251"/>
      <c r="AB292" s="265">
        <f>('Fluid (original units) sorted'!AB292)/('Fluid (original units) sorted'!AB$420*1000)</f>
        <v>2.146949692543693E-3</v>
      </c>
      <c r="AC292" s="278"/>
      <c r="AD292" s="265">
        <f>('Fluid (original units) sorted'!AD292)/('Fluid (original units) sorted'!AD$420*1000)</f>
        <v>3.9557538521755598E-5</v>
      </c>
      <c r="AE292" s="265">
        <f>('Fluid (original units) sorted'!AE292)/('Fluid (original units) sorted'!AE$420*1000)</f>
        <v>2.2565086170422816E-5</v>
      </c>
      <c r="AF292" s="278"/>
      <c r="AG292" s="278"/>
      <c r="AH292" s="307"/>
      <c r="AI292" s="299"/>
      <c r="AJ292" s="24"/>
    </row>
    <row r="293" spans="1:36" s="26" customFormat="1">
      <c r="A293" s="34" t="s">
        <v>412</v>
      </c>
      <c r="B293" s="12" t="s">
        <v>0</v>
      </c>
      <c r="C293" s="12"/>
      <c r="D293" s="12" t="s">
        <v>133</v>
      </c>
      <c r="E293" s="11">
        <v>120.78</v>
      </c>
      <c r="F293" s="13">
        <v>1</v>
      </c>
      <c r="G293" s="11"/>
      <c r="H293" s="11"/>
      <c r="I293" s="34" t="s">
        <v>412</v>
      </c>
      <c r="J293" s="59">
        <v>-0.01</v>
      </c>
      <c r="K293" s="16">
        <v>51.8</v>
      </c>
      <c r="L293" s="35">
        <v>11</v>
      </c>
      <c r="M293" s="60">
        <v>1974</v>
      </c>
      <c r="N293" s="265" t="str">
        <f>IF('Fluid (original units) sorted'!N293&lt;&gt;0,(10^-('Fluid (original units) sorted'!N293)),"")</f>
        <v/>
      </c>
      <c r="O293" s="265" t="str">
        <f>IF('Fluid (original units) sorted'!O293&lt;&gt;0,(10^-('Fluid (original units) sorted'!O293)),"")</f>
        <v/>
      </c>
      <c r="P293" s="265"/>
      <c r="Q293" s="22"/>
      <c r="R293" s="265" t="s">
        <v>491</v>
      </c>
      <c r="S293" s="265">
        <f>('Fluid (original units) sorted'!S293)/('Fluid (original units) sorted'!S$420*1000)</f>
        <v>7.9061251664447405E-4</v>
      </c>
      <c r="T293" s="265">
        <f>('Fluid (original units) sorted'!T293)/('Fluid (original units) sorted'!T$420*1000)</f>
        <v>7.1771052950942967E-4</v>
      </c>
      <c r="U293" s="265">
        <f>('Fluid (original units) sorted'!U293)/('Fluid (original units) sorted'!U$420*1000)</f>
        <v>6.1383743027190439E-5</v>
      </c>
      <c r="V293" s="265">
        <f>('Fluid (original units) sorted'!V293)/('Fluid (original units) sorted'!V$420*1000)</f>
        <v>4.4910179640718562E-4</v>
      </c>
      <c r="W293" s="265">
        <f>('Fluid (original units) sorted'!W293)/('Fluid (original units) sorted'!W$420*1000)</f>
        <v>2.7154906397860524E-4</v>
      </c>
      <c r="X293" s="278"/>
      <c r="Y293" s="251">
        <f t="shared" si="4"/>
        <v>11.692192331632723</v>
      </c>
      <c r="Z293" s="278"/>
      <c r="AA293" s="251"/>
      <c r="AB293" s="265">
        <f>('Fluid (original units) sorted'!AB293)/('Fluid (original units) sorted'!AB$420*1000)</f>
        <v>2.146949692543693E-3</v>
      </c>
      <c r="AC293" s="278"/>
      <c r="AD293" s="265">
        <f>('Fluid (original units) sorted'!AD293)/('Fluid (original units) sorted'!AD$420*1000)</f>
        <v>4.6844453512605319E-5</v>
      </c>
      <c r="AE293" s="265">
        <f>('Fluid (original units) sorted'!AE293)/('Fluid (original units) sorted'!AE$420*1000)</f>
        <v>2.1154768284771388E-5</v>
      </c>
      <c r="AF293" s="278"/>
      <c r="AG293" s="278"/>
      <c r="AH293" s="307"/>
      <c r="AI293" s="299"/>
      <c r="AJ293" s="24"/>
    </row>
    <row r="294" spans="1:36" s="26" customFormat="1">
      <c r="A294" s="34" t="s">
        <v>414</v>
      </c>
      <c r="B294" s="12" t="s">
        <v>0</v>
      </c>
      <c r="C294" s="12"/>
      <c r="D294" s="12" t="s">
        <v>133</v>
      </c>
      <c r="E294" s="11"/>
      <c r="F294" s="13">
        <v>3</v>
      </c>
      <c r="G294" s="11"/>
      <c r="H294" s="11"/>
      <c r="I294" s="34" t="s">
        <v>414</v>
      </c>
      <c r="J294" s="59">
        <v>-0.02</v>
      </c>
      <c r="K294" s="16">
        <v>51.8</v>
      </c>
      <c r="L294" s="35">
        <v>11</v>
      </c>
      <c r="M294" s="60">
        <v>1974</v>
      </c>
      <c r="N294" s="265" t="str">
        <f>IF('Fluid (original units) sorted'!N294&lt;&gt;0,(10^-('Fluid (original units) sorted'!N294)),"")</f>
        <v/>
      </c>
      <c r="O294" s="265" t="str">
        <f>IF('Fluid (original units) sorted'!O294&lt;&gt;0,(10^-('Fluid (original units) sorted'!O294)),"")</f>
        <v/>
      </c>
      <c r="P294" s="265"/>
      <c r="Q294" s="22"/>
      <c r="R294" s="265" t="s">
        <v>491</v>
      </c>
      <c r="S294" s="265">
        <f>('Fluid (original units) sorted'!S294)/('Fluid (original units) sorted'!S$420*1000)</f>
        <v>6.324900133155792E-4</v>
      </c>
      <c r="T294" s="265">
        <f>('Fluid (original units) sorted'!T294)/('Fluid (original units) sorted'!T$420*1000)</f>
        <v>4.1322727456603522E-4</v>
      </c>
      <c r="U294" s="265">
        <f>('Fluid (original units) sorted'!U294)/('Fluid (original units) sorted'!U$420*1000)</f>
        <v>3.9643667371727156E-5</v>
      </c>
      <c r="V294" s="265">
        <f>('Fluid (original units) sorted'!V294)/('Fluid (original units) sorted'!V$420*1000)</f>
        <v>4.7405189620758483E-4</v>
      </c>
      <c r="W294" s="265">
        <f>('Fluid (original units) sorted'!W294)/('Fluid (original units) sorted'!W$420*1000)</f>
        <v>3.4560789960913393E-4</v>
      </c>
      <c r="X294" s="278"/>
      <c r="Y294" s="251">
        <f t="shared" si="4"/>
        <v>10.423538031719495</v>
      </c>
      <c r="Z294" s="278"/>
      <c r="AA294" s="251"/>
      <c r="AB294" s="265">
        <f>('Fluid (original units) sorted'!AB294)/('Fluid (original units) sorted'!AB$420*1000)</f>
        <v>2.1141718346422622E-3</v>
      </c>
      <c r="AC294" s="278"/>
      <c r="AD294" s="265">
        <f>('Fluid (original units) sorted'!AD294)/('Fluid (original units) sorted'!AD$420*1000)</f>
        <v>3.1229635675070215E-5</v>
      </c>
      <c r="AE294" s="265">
        <f>('Fluid (original units) sorted'!AE294)/('Fluid (original units) sorted'!AE$420*1000)</f>
        <v>1.974445039911996E-5</v>
      </c>
      <c r="AF294" s="278"/>
      <c r="AG294" s="278"/>
      <c r="AH294" s="307"/>
      <c r="AI294" s="299"/>
      <c r="AJ294" s="24"/>
    </row>
    <row r="295" spans="1:36" s="26" customFormat="1">
      <c r="A295" s="11" t="s">
        <v>377</v>
      </c>
      <c r="B295" s="12" t="s">
        <v>0</v>
      </c>
      <c r="C295" s="12" t="s">
        <v>85</v>
      </c>
      <c r="D295" s="12" t="s">
        <v>231</v>
      </c>
      <c r="E295" s="11">
        <v>60</v>
      </c>
      <c r="F295" s="13"/>
      <c r="G295" s="14">
        <v>41.621189999999999</v>
      </c>
      <c r="H295" s="11">
        <v>-120.182163</v>
      </c>
      <c r="I295" s="11" t="s">
        <v>377</v>
      </c>
      <c r="J295" s="15">
        <v>-4.4131960121192716E-4</v>
      </c>
      <c r="K295" s="16">
        <v>51.980000000000004</v>
      </c>
      <c r="L295" s="16">
        <v>11.1</v>
      </c>
      <c r="M295" s="17">
        <v>21343</v>
      </c>
      <c r="N295" s="265" t="str">
        <f>IF('Fluid (original units) sorted'!N295&lt;&gt;0,(10^-('Fluid (original units) sorted'!N295)),"")</f>
        <v/>
      </c>
      <c r="O295" s="265">
        <f>IF('Fluid (original units) sorted'!O295&lt;&gt;0,(10^-('Fluid (original units) sorted'!O295)),"")</f>
        <v>7.9432823472428087E-9</v>
      </c>
      <c r="P295" s="303"/>
      <c r="Q295" s="318"/>
      <c r="R295" s="265" t="s">
        <v>491</v>
      </c>
      <c r="S295" s="265">
        <f>('Fluid (original units) sorted'!S295)/('Fluid (original units) sorted'!S$420*1000)</f>
        <v>6.1584553928095871E-4</v>
      </c>
      <c r="T295" s="265">
        <f>('Fluid (original units) sorted'!T295)/('Fluid (original units) sorted'!T$420*1000)</f>
        <v>3.9147847064150706E-4</v>
      </c>
      <c r="U295" s="265">
        <f>('Fluid (original units) sorted'!U295)/('Fluid (original units) sorted'!U$420*1000)</f>
        <v>3.3249527473061485E-5</v>
      </c>
      <c r="V295" s="265">
        <f>('Fluid (original units) sorted'!V295)/('Fluid (original units) sorted'!V$420*1000)</f>
        <v>6.2375249500998004E-4</v>
      </c>
      <c r="W295" s="265">
        <f>('Fluid (original units) sorted'!W295)/('Fluid (original units) sorted'!W$420*1000)</f>
        <v>2.4274840567784409E-4</v>
      </c>
      <c r="X295" s="265">
        <f>('Fluid (original units) sorted'!X295)/('Fluid (original units) sorted'!X$420*1000)</f>
        <v>0</v>
      </c>
      <c r="Y295" s="251">
        <f t="shared" si="4"/>
        <v>11.773955914371413</v>
      </c>
      <c r="Z295" s="251"/>
      <c r="AA295" s="251"/>
      <c r="AB295" s="265">
        <f>('Fluid (original units) sorted'!AB295)/('Fluid (original units) sorted'!AB$420*1000)</f>
        <v>2.0582114142809896E-3</v>
      </c>
      <c r="AC295" s="303"/>
      <c r="AD295" s="265">
        <f>('Fluid (original units) sorted'!AD295)/('Fluid (original units) sorted'!AD$420*1000)</f>
        <v>1.0409878558356738E-5</v>
      </c>
      <c r="AE295" s="265">
        <f>('Fluid (original units) sorted'!AE295)/('Fluid (original units) sorted'!AE$420*1000)</f>
        <v>2.8206357713028517E-5</v>
      </c>
      <c r="AF295" s="265">
        <f>('Fluid (original units) sorted'!AF295)/('Fluid (original units) sorted'!AF$420*1000)</f>
        <v>1.0527200628389662E-5</v>
      </c>
      <c r="AG295" s="265">
        <f>('Fluid (original units) sorted'!AG295)/('Fluid (original units) sorted'!AG$420*1000)</f>
        <v>4.1935483870967746E-5</v>
      </c>
      <c r="AH295" s="307"/>
      <c r="AI295" s="287"/>
      <c r="AJ295" s="24"/>
    </row>
    <row r="296" spans="1:36" s="26" customFormat="1">
      <c r="A296" s="11" t="s">
        <v>378</v>
      </c>
      <c r="B296" s="12" t="s">
        <v>0</v>
      </c>
      <c r="C296" s="12"/>
      <c r="D296" s="12"/>
      <c r="E296" s="11"/>
      <c r="F296" s="13"/>
      <c r="G296" s="14">
        <v>41.621200000000002</v>
      </c>
      <c r="H296" s="11">
        <v>-120.182164</v>
      </c>
      <c r="I296" s="11" t="s">
        <v>378</v>
      </c>
      <c r="J296" s="15">
        <v>-5.1429984552316451E-3</v>
      </c>
      <c r="K296" s="16">
        <v>53.6</v>
      </c>
      <c r="L296" s="16">
        <v>12</v>
      </c>
      <c r="M296" s="17">
        <v>25051</v>
      </c>
      <c r="N296" s="265">
        <f>IF('Fluid (original units) sorted'!N296&lt;&gt;0,(10^-('Fluid (original units) sorted'!N296)),"")</f>
        <v>5.0118723362727164E-8</v>
      </c>
      <c r="O296" s="265">
        <f>IF('Fluid (original units) sorted'!O296&lt;&gt;0,(10^-('Fluid (original units) sorted'!O296)),"")</f>
        <v>5.0118723362727114E-9</v>
      </c>
      <c r="P296" s="303"/>
      <c r="Q296" s="318"/>
      <c r="R296" s="265" t="s">
        <v>491</v>
      </c>
      <c r="S296" s="303"/>
      <c r="T296" s="265">
        <f>('Fluid (original units) sorted'!T296)/('Fluid (original units) sorted'!T$420*1000)</f>
        <v>5.6546890203773245E-4</v>
      </c>
      <c r="U296" s="265">
        <f>('Fluid (original units) sorted'!U296)/('Fluid (original units) sorted'!U$420*1000)</f>
        <v>1.534593575679761E-5</v>
      </c>
      <c r="V296" s="265">
        <f>('Fluid (original units) sorted'!V296)/('Fluid (original units) sorted'!V$420*1000)</f>
        <v>5.4890219560878241E-4</v>
      </c>
      <c r="W296" s="265">
        <f>('Fluid (original units) sorted'!W296)/('Fluid (original units) sorted'!W$420*1000)</f>
        <v>2.8800658300761158E-4</v>
      </c>
      <c r="X296" s="265">
        <f>('Fluid (original units) sorted'!X296)/('Fluid (original units) sorted'!X$420*1000)</f>
        <v>0</v>
      </c>
      <c r="Y296" s="251">
        <f t="shared" si="4"/>
        <v>36.848121287569789</v>
      </c>
      <c r="Z296" s="251"/>
      <c r="AA296" s="251"/>
      <c r="AB296" s="265">
        <f>('Fluid (original units) sorted'!AB296)/('Fluid (original units) sorted'!AB$420*1000)</f>
        <v>2.1381419546414168E-3</v>
      </c>
      <c r="AC296" s="303"/>
      <c r="AD296" s="265">
        <f>('Fluid (original units) sorted'!AD296)/('Fluid (original units) sorted'!AD$420*1000)</f>
        <v>1.8737781405042129E-5</v>
      </c>
      <c r="AE296" s="265">
        <f>('Fluid (original units) sorted'!AE296)/('Fluid (original units) sorted'!AE$420*1000)</f>
        <v>5.0771443883451329E-5</v>
      </c>
      <c r="AF296" s="303"/>
      <c r="AG296" s="303"/>
      <c r="AH296" s="307"/>
      <c r="AI296" s="287"/>
      <c r="AJ296" s="24"/>
    </row>
    <row r="297" spans="1:36" s="26" customFormat="1">
      <c r="A297" s="27" t="s">
        <v>376</v>
      </c>
      <c r="B297" s="12" t="s">
        <v>0</v>
      </c>
      <c r="C297" s="12" t="s">
        <v>77</v>
      </c>
      <c r="D297" s="12" t="s">
        <v>263</v>
      </c>
      <c r="E297" s="27">
        <v>236</v>
      </c>
      <c r="F297" s="28"/>
      <c r="G297" s="11">
        <v>41.622689999999999</v>
      </c>
      <c r="H297" s="11">
        <v>-120.181156</v>
      </c>
      <c r="I297" s="27" t="s">
        <v>376</v>
      </c>
      <c r="J297" s="15">
        <v>7.8053930482567503E-4</v>
      </c>
      <c r="K297" s="16">
        <v>53.96</v>
      </c>
      <c r="L297" s="16">
        <v>12.2</v>
      </c>
      <c r="M297" s="17">
        <v>21788</v>
      </c>
      <c r="N297" s="265" t="str">
        <f>IF('Fluid (original units) sorted'!N297&lt;&gt;0,(10^-('Fluid (original units) sorted'!N297)),"")</f>
        <v/>
      </c>
      <c r="O297" s="265">
        <f>IF('Fluid (original units) sorted'!O297&lt;&gt;0,(10^-('Fluid (original units) sorted'!O297)),"")</f>
        <v>3.981071705534957E-8</v>
      </c>
      <c r="P297" s="303"/>
      <c r="Q297" s="318"/>
      <c r="R297" s="265" t="s">
        <v>491</v>
      </c>
      <c r="S297" s="265">
        <f>('Fluid (original units) sorted'!S297)/('Fluid (original units) sorted'!S$420*1000)</f>
        <v>6.1584553928095871E-4</v>
      </c>
      <c r="T297" s="265">
        <f>('Fluid (original units) sorted'!T297)/('Fluid (original units) sorted'!T$420*1000)</f>
        <v>6.0896650988678878E-4</v>
      </c>
      <c r="U297" s="265">
        <f>('Fluid (original units) sorted'!U297)/('Fluid (original units) sorted'!U$420*1000)</f>
        <v>2.5576559594662682E-5</v>
      </c>
      <c r="V297" s="265">
        <f>('Fluid (original units) sorted'!V297)/('Fluid (original units) sorted'!V$420*1000)</f>
        <v>6.2375249500998004E-4</v>
      </c>
      <c r="W297" s="265">
        <f>('Fluid (original units) sorted'!W297)/('Fluid (original units) sorted'!W$420*1000)</f>
        <v>2.7566344373585681E-4</v>
      </c>
      <c r="X297" s="265">
        <f>('Fluid (original units) sorted'!X297)/('Fluid (original units) sorted'!X$420*1000)</f>
        <v>0</v>
      </c>
      <c r="Y297" s="251">
        <f t="shared" si="4"/>
        <v>23.809555293506634</v>
      </c>
      <c r="Z297" s="251"/>
      <c r="AA297" s="251"/>
      <c r="AB297" s="265">
        <f>('Fluid (original units) sorted'!AB297)/('Fluid (original units) sorted'!AB$420*1000)</f>
        <v>2.3979162108128033E-3</v>
      </c>
      <c r="AC297" s="303"/>
      <c r="AD297" s="265">
        <f>('Fluid (original units) sorted'!AD297)/('Fluid (original units) sorted'!AD$420*1000)</f>
        <v>1.0409878558356738E-5</v>
      </c>
      <c r="AE297" s="265">
        <f>('Fluid (original units) sorted'!AE297)/('Fluid (original units) sorted'!AE$420*1000)</f>
        <v>5.6412715426057039E-6</v>
      </c>
      <c r="AF297" s="265">
        <f>('Fluid (original units) sorted'!AF297)/('Fluid (original units) sorted'!AF$420*1000)</f>
        <v>5.2636003141948311E-6</v>
      </c>
      <c r="AG297" s="265">
        <f>('Fluid (original units) sorted'!AG297)/('Fluid (original units) sorted'!AG$420*1000)</f>
        <v>0</v>
      </c>
      <c r="AH297" s="307"/>
      <c r="AI297" s="287"/>
      <c r="AJ297" s="24"/>
    </row>
    <row r="298" spans="1:36" s="26" customFormat="1">
      <c r="A298" s="27" t="s">
        <v>378</v>
      </c>
      <c r="B298" s="12" t="s">
        <v>0</v>
      </c>
      <c r="C298" s="12"/>
      <c r="D298" s="12"/>
      <c r="E298" s="27"/>
      <c r="F298" s="28"/>
      <c r="G298" s="14">
        <v>41.621200000000002</v>
      </c>
      <c r="H298" s="11">
        <v>-120.182164</v>
      </c>
      <c r="I298" s="27" t="s">
        <v>378</v>
      </c>
      <c r="J298" s="15">
        <v>1.7660697325381572E-2</v>
      </c>
      <c r="K298" s="16">
        <v>53.96</v>
      </c>
      <c r="L298" s="16">
        <v>12.2</v>
      </c>
      <c r="M298" s="17">
        <v>28725</v>
      </c>
      <c r="N298" s="265">
        <f>IF('Fluid (original units) sorted'!N298&lt;&gt;0,(10^-('Fluid (original units) sorted'!N298)),"")</f>
        <v>3.1622776601683699E-8</v>
      </c>
      <c r="O298" s="265">
        <f>IF('Fluid (original units) sorted'!O298&lt;&gt;0,(10^-('Fluid (original units) sorted'!O298)),"")</f>
        <v>7.9432823472428087E-9</v>
      </c>
      <c r="P298" s="303"/>
      <c r="Q298" s="318"/>
      <c r="R298" s="265" t="s">
        <v>491</v>
      </c>
      <c r="S298" s="303"/>
      <c r="T298" s="265">
        <f>('Fluid (original units) sorted'!T298)/('Fluid (original units) sorted'!T$420*1000)</f>
        <v>5.6546890203773245E-4</v>
      </c>
      <c r="U298" s="265">
        <f>('Fluid (original units) sorted'!U298)/('Fluid (original units) sorted'!U$420*1000)</f>
        <v>1.2788279797331341E-5</v>
      </c>
      <c r="V298" s="265">
        <f>('Fluid (original units) sorted'!V298)/('Fluid (original units) sorted'!V$420*1000)</f>
        <v>5.4890219560878241E-4</v>
      </c>
      <c r="W298" s="265">
        <f>('Fluid (original units) sorted'!W298)/('Fluid (original units) sorted'!W$420*1000)</f>
        <v>2.4686278543509563E-4</v>
      </c>
      <c r="X298" s="265">
        <f>('Fluid (original units) sorted'!X298)/('Fluid (original units) sorted'!X$420*1000)</f>
        <v>0</v>
      </c>
      <c r="Y298" s="251">
        <f t="shared" si="4"/>
        <v>44.217745545083751</v>
      </c>
      <c r="Z298" s="251"/>
      <c r="AA298" s="251"/>
      <c r="AB298" s="265">
        <f>('Fluid (original units) sorted'!AB298)/('Fluid (original units) sorted'!AB$420*1000)</f>
        <v>2.0382287791908828E-3</v>
      </c>
      <c r="AC298" s="303"/>
      <c r="AD298" s="265">
        <f>('Fluid (original units) sorted'!AD298)/('Fluid (original units) sorted'!AD$420*1000)</f>
        <v>1.0409878558356738E-5</v>
      </c>
      <c r="AE298" s="265">
        <f>('Fluid (original units) sorted'!AE298)/('Fluid (original units) sorted'!AE$420*1000)</f>
        <v>0</v>
      </c>
      <c r="AF298" s="303"/>
      <c r="AG298" s="303"/>
      <c r="AH298" s="307"/>
      <c r="AI298" s="287"/>
      <c r="AJ298" s="24"/>
    </row>
    <row r="299" spans="1:36" s="26" customFormat="1">
      <c r="A299" s="11" t="s">
        <v>375</v>
      </c>
      <c r="B299" s="12" t="s">
        <v>0</v>
      </c>
      <c r="C299" s="12" t="s">
        <v>77</v>
      </c>
      <c r="D299" s="12" t="s">
        <v>263</v>
      </c>
      <c r="E299" s="11">
        <v>236</v>
      </c>
      <c r="F299" s="13"/>
      <c r="G299" s="11">
        <v>41.623753999999998</v>
      </c>
      <c r="H299" s="14">
        <v>-120.18125999999999</v>
      </c>
      <c r="I299" s="11" t="s">
        <v>375</v>
      </c>
      <c r="J299" s="15">
        <v>1.2060560097155474E-2</v>
      </c>
      <c r="K299" s="16">
        <v>55.040000000000006</v>
      </c>
      <c r="L299" s="16">
        <v>12.8</v>
      </c>
      <c r="M299" s="17">
        <v>20607</v>
      </c>
      <c r="N299" s="265" t="str">
        <f>IF('Fluid (original units) sorted'!N299&lt;&gt;0,(10^-('Fluid (original units) sorted'!N299)),"")</f>
        <v/>
      </c>
      <c r="O299" s="265">
        <f>IF('Fluid (original units) sorted'!O299&lt;&gt;0,(10^-('Fluid (original units) sorted'!O299)),"")</f>
        <v>3.981071705534957E-8</v>
      </c>
      <c r="P299" s="303"/>
      <c r="Q299" s="318"/>
      <c r="R299" s="265" t="s">
        <v>491</v>
      </c>
      <c r="S299" s="265">
        <f>('Fluid (original units) sorted'!S299)/('Fluid (original units) sorted'!S$420*1000)</f>
        <v>6.324900133155792E-4</v>
      </c>
      <c r="T299" s="265">
        <f>('Fluid (original units) sorted'!T299)/('Fluid (original units) sorted'!T$420*1000)</f>
        <v>5.6546890203773245E-4</v>
      </c>
      <c r="U299" s="265">
        <f>('Fluid (original units) sorted'!U299)/('Fluid (original units) sorted'!U$420*1000)</f>
        <v>2.3018903635196413E-5</v>
      </c>
      <c r="V299" s="265">
        <f>('Fluid (original units) sorted'!V299)/('Fluid (original units) sorted'!V$420*1000)</f>
        <v>6.4870259481037925E-4</v>
      </c>
      <c r="W299" s="265">
        <f>('Fluid (original units) sorted'!W299)/('Fluid (original units) sorted'!W$420*1000)</f>
        <v>3.497222793663855E-4</v>
      </c>
      <c r="X299" s="265">
        <f>('Fluid (original units) sorted'!X299)/('Fluid (original units) sorted'!X$420*1000)</f>
        <v>0</v>
      </c>
      <c r="Y299" s="251">
        <f t="shared" si="4"/>
        <v>24.565414191713195</v>
      </c>
      <c r="Z299" s="251"/>
      <c r="AA299" s="251"/>
      <c r="AB299" s="265">
        <f>('Fluid (original units) sorted'!AB299)/('Fluid (original units) sorted'!AB$420*1000)</f>
        <v>2.4178988459029106E-3</v>
      </c>
      <c r="AC299" s="303"/>
      <c r="AD299" s="265">
        <f>('Fluid (original units) sorted'!AD299)/('Fluid (original units) sorted'!AD$420*1000)</f>
        <v>4.1639514233426951E-6</v>
      </c>
      <c r="AE299" s="265">
        <f>('Fluid (original units) sorted'!AE299)/('Fluid (original units) sorted'!AE$420*1000)</f>
        <v>2.8206357713028517E-5</v>
      </c>
      <c r="AF299" s="265">
        <f>('Fluid (original units) sorted'!AF299)/('Fluid (original units) sorted'!AF$420*1000)</f>
        <v>0</v>
      </c>
      <c r="AG299" s="265">
        <f>('Fluid (original units) sorted'!AG299)/('Fluid (original units) sorted'!AG$420*1000)</f>
        <v>6.935483870967742E-5</v>
      </c>
      <c r="AH299" s="307"/>
      <c r="AI299" s="287"/>
      <c r="AJ299" s="24"/>
    </row>
    <row r="300" spans="1:36" s="26" customFormat="1">
      <c r="A300" s="11" t="s">
        <v>380</v>
      </c>
      <c r="B300" s="12" t="s">
        <v>0</v>
      </c>
      <c r="C300" s="12" t="s">
        <v>77</v>
      </c>
      <c r="D300" s="12" t="s">
        <v>193</v>
      </c>
      <c r="E300" s="11">
        <v>186</v>
      </c>
      <c r="F300" s="13"/>
      <c r="G300" s="11">
        <v>41.613771</v>
      </c>
      <c r="H300" s="14">
        <v>-120.17927</v>
      </c>
      <c r="I300" s="11" t="s">
        <v>380</v>
      </c>
      <c r="J300" s="15">
        <v>3.9218613462483544E-2</v>
      </c>
      <c r="K300" s="16">
        <v>55.040000000000006</v>
      </c>
      <c r="L300" s="16">
        <v>12.8</v>
      </c>
      <c r="M300" s="17">
        <v>30194</v>
      </c>
      <c r="N300" s="265">
        <f>IF('Fluid (original units) sorted'!N300&lt;&gt;0,(10^-('Fluid (original units) sorted'!N300)),"")</f>
        <v>5.0118723362727164E-8</v>
      </c>
      <c r="O300" s="265">
        <f>IF('Fluid (original units) sorted'!O300&lt;&gt;0,(10^-('Fluid (original units) sorted'!O300)),"")</f>
        <v>1E-8</v>
      </c>
      <c r="P300" s="303"/>
      <c r="Q300" s="318"/>
      <c r="R300" s="265" t="s">
        <v>491</v>
      </c>
      <c r="S300" s="303"/>
      <c r="T300" s="265">
        <f>('Fluid (original units) sorted'!T300)/('Fluid (original units) sorted'!T$420*1000)</f>
        <v>6.9596172558490145E-4</v>
      </c>
      <c r="U300" s="265">
        <f>('Fluid (original units) sorted'!U300)/('Fluid (original units) sorted'!U$420*1000)</f>
        <v>2.0461247675730148E-5</v>
      </c>
      <c r="V300" s="265">
        <f>('Fluid (original units) sorted'!V300)/('Fluid (original units) sorted'!V$420*1000)</f>
        <v>7.4850299401197609E-4</v>
      </c>
      <c r="W300" s="265">
        <f>('Fluid (original units) sorted'!W300)/('Fluid (original units) sorted'!W$420*1000)</f>
        <v>3.7029417815264348E-4</v>
      </c>
      <c r="X300" s="265">
        <f>('Fluid (original units) sorted'!X300)/('Fluid (original units) sorted'!X$420*1000)</f>
        <v>9.2498381278327637E-6</v>
      </c>
      <c r="Y300" s="251">
        <f t="shared" si="4"/>
        <v>34.013650419295189</v>
      </c>
      <c r="Z300" s="251"/>
      <c r="AA300" s="251"/>
      <c r="AB300" s="265">
        <f>('Fluid (original units) sorted'!AB300)/('Fluid (original units) sorted'!AB$420*1000)</f>
        <v>2.6976557371644039E-3</v>
      </c>
      <c r="AC300" s="303"/>
      <c r="AD300" s="303"/>
      <c r="AE300" s="265">
        <f>('Fluid (original units) sorted'!AE300)/('Fluid (original units) sorted'!AE$420*1000)</f>
        <v>2.8206357713028517E-5</v>
      </c>
      <c r="AF300" s="265">
        <f>('Fluid (original units) sorted'!AF300)/('Fluid (original units) sorted'!AF$420*1000)</f>
        <v>5.2636003141948311E-6</v>
      </c>
      <c r="AG300" s="265">
        <f>('Fluid (original units) sorted'!AG300)/('Fluid (original units) sorted'!AG$420*1000)</f>
        <v>0</v>
      </c>
      <c r="AH300" s="307"/>
      <c r="AI300" s="287"/>
      <c r="AJ300" s="24"/>
    </row>
    <row r="301" spans="1:36" s="26" customFormat="1">
      <c r="A301" s="11" t="s">
        <v>392</v>
      </c>
      <c r="B301" s="12" t="s">
        <v>0</v>
      </c>
      <c r="C301" s="12" t="s">
        <v>250</v>
      </c>
      <c r="D301" s="12" t="s">
        <v>218</v>
      </c>
      <c r="E301" s="30">
        <v>117</v>
      </c>
      <c r="F301" s="31"/>
      <c r="G301" s="14">
        <v>41.639069999999997</v>
      </c>
      <c r="H301" s="11">
        <v>-120.17123100000001</v>
      </c>
      <c r="I301" s="11" t="s">
        <v>392</v>
      </c>
      <c r="J301" s="15">
        <v>6.9414943929505795E-3</v>
      </c>
      <c r="K301" s="16">
        <v>55.040000000000006</v>
      </c>
      <c r="L301" s="16">
        <v>12.8</v>
      </c>
      <c r="M301" s="17">
        <v>21438</v>
      </c>
      <c r="N301" s="265" t="str">
        <f>IF('Fluid (original units) sorted'!N301&lt;&gt;0,(10^-('Fluid (original units) sorted'!N301)),"")</f>
        <v/>
      </c>
      <c r="O301" s="265">
        <f>IF('Fluid (original units) sorted'!O301&lt;&gt;0,(10^-('Fluid (original units) sorted'!O301)),"")</f>
        <v>1E-8</v>
      </c>
      <c r="P301" s="303"/>
      <c r="Q301" s="318"/>
      <c r="R301" s="265" t="s">
        <v>491</v>
      </c>
      <c r="S301" s="265">
        <f>('Fluid (original units) sorted'!S301)/('Fluid (original units) sorted'!S$420*1000)</f>
        <v>8.1557922769640479E-4</v>
      </c>
      <c r="T301" s="265">
        <f>('Fluid (original units) sorted'!T301)/('Fluid (original units) sorted'!T$420*1000)</f>
        <v>8.6995215698112678E-4</v>
      </c>
      <c r="U301" s="265">
        <f>('Fluid (original units) sorted'!U301)/('Fluid (original units) sorted'!U$420*1000)</f>
        <v>1.0230623837865073E-4</v>
      </c>
      <c r="V301" s="265">
        <f>('Fluid (original units) sorted'!V301)/('Fluid (original units) sorted'!V$420*1000)</f>
        <v>3.992015968063872E-4</v>
      </c>
      <c r="W301" s="265">
        <f>('Fluid (original units) sorted'!W301)/('Fluid (original units) sorted'!W$420*1000)</f>
        <v>2.0160460810532814E-4</v>
      </c>
      <c r="X301" s="265">
        <f>('Fluid (original units) sorted'!X301)/('Fluid (original units) sorted'!X$420*1000)</f>
        <v>1.2024789566182592E-5</v>
      </c>
      <c r="Y301" s="251">
        <f t="shared" si="4"/>
        <v>8.5034126048237972</v>
      </c>
      <c r="Z301" s="251"/>
      <c r="AA301" s="251"/>
      <c r="AB301" s="265">
        <f>('Fluid (original units) sorted'!AB301)/('Fluid (original units) sorted'!AB$420*1000)</f>
        <v>2.0781940493710964E-3</v>
      </c>
      <c r="AC301" s="303"/>
      <c r="AD301" s="265">
        <f>('Fluid (original units) sorted'!AD301)/('Fluid (original units) sorted'!AD$420*1000)</f>
        <v>1.8737781405042129E-5</v>
      </c>
      <c r="AE301" s="265">
        <f>('Fluid (original units) sorted'!AE301)/('Fluid (original units) sorted'!AE$420*1000)</f>
        <v>0</v>
      </c>
      <c r="AF301" s="265">
        <f>('Fluid (original units) sorted'!AF301)/('Fluid (original units) sorted'!AF$420*1000)</f>
        <v>1.0527200628389662E-5</v>
      </c>
      <c r="AG301" s="265">
        <f>('Fluid (original units) sorted'!AG301)/('Fluid (original units) sorted'!AG$420*1000)</f>
        <v>1.7741935483870969E-5</v>
      </c>
      <c r="AH301" s="307"/>
      <c r="AI301" s="287"/>
      <c r="AJ301" s="24"/>
    </row>
    <row r="302" spans="1:36" s="26" customFormat="1">
      <c r="A302" s="24" t="s">
        <v>405</v>
      </c>
      <c r="B302" s="12" t="s">
        <v>0</v>
      </c>
      <c r="C302" s="12"/>
      <c r="D302" s="12" t="s">
        <v>133</v>
      </c>
      <c r="E302" s="11"/>
      <c r="F302" s="13"/>
      <c r="G302" s="11"/>
      <c r="H302" s="11"/>
      <c r="I302" s="24" t="s">
        <v>405</v>
      </c>
      <c r="J302" s="15">
        <v>6.8458921639699506E-3</v>
      </c>
      <c r="K302" s="16">
        <v>55.22</v>
      </c>
      <c r="L302" s="35">
        <v>12.9</v>
      </c>
      <c r="M302" s="24">
        <v>2003</v>
      </c>
      <c r="N302" s="265">
        <f>IF('Fluid (original units) sorted'!N302&lt;&gt;0,(10^-('Fluid (original units) sorted'!N302)),"")</f>
        <v>1.3489628825916498E-8</v>
      </c>
      <c r="O302" s="265" t="str">
        <f>IF('Fluid (original units) sorted'!O302&lt;&gt;0,(10^-('Fluid (original units) sorted'!O302)),"")</f>
        <v/>
      </c>
      <c r="P302" s="273"/>
      <c r="Q302" s="92"/>
      <c r="R302" s="265" t="s">
        <v>491</v>
      </c>
      <c r="S302" s="274"/>
      <c r="T302" s="265">
        <f>('Fluid (original units) sorted'!T302)/('Fluid (original units) sorted'!T$420*1000)</f>
        <v>1.6529090982641409E-3</v>
      </c>
      <c r="U302" s="265">
        <f>('Fluid (original units) sorted'!U302)/('Fluid (original units) sorted'!U$420*1000)</f>
        <v>5.882608706772416E-5</v>
      </c>
      <c r="V302" s="265">
        <f>('Fluid (original units) sorted'!V302)/('Fluid (original units) sorted'!V$420*1000)</f>
        <v>1.996007984031936E-4</v>
      </c>
      <c r="W302" s="265">
        <f>('Fluid (original units) sorted'!W302)/('Fluid (original units) sorted'!W$420*1000)</f>
        <v>2.7072618802715493E-4</v>
      </c>
      <c r="X302" s="265">
        <f>('Fluid (original units) sorted'!X302)/('Fluid (original units) sorted'!X$420*1000)</f>
        <v>1.0174821940616039E-5</v>
      </c>
      <c r="Y302" s="251">
        <f t="shared" si="4"/>
        <v>28.098232955069946</v>
      </c>
      <c r="Z302" s="274"/>
      <c r="AA302" s="251"/>
      <c r="AB302" s="265">
        <f>('Fluid (original units) sorted'!AB302)/('Fluid (original units) sorted'!AB$420*1000)</f>
        <v>2.5697840594721454E-3</v>
      </c>
      <c r="AC302" s="273"/>
      <c r="AD302" s="273"/>
      <c r="AE302" s="265">
        <f>('Fluid (original units) sorted'!AE302)/('Fluid (original units) sorted'!AE$420*1000)</f>
        <v>3.4975883564155363E-5</v>
      </c>
      <c r="AF302" s="265">
        <f>('Fluid (original units) sorted'!AF302)/('Fluid (original units) sorted'!AF$420*1000)</f>
        <v>1.1579920691228627E-5</v>
      </c>
      <c r="AG302" s="265">
        <f>('Fluid (original units) sorted'!AG302)/('Fluid (original units) sorted'!AG$420*1000)</f>
        <v>0</v>
      </c>
      <c r="AH302" s="307"/>
      <c r="AI302" s="295"/>
      <c r="AJ302" s="24"/>
    </row>
    <row r="303" spans="1:36" s="26" customFormat="1">
      <c r="A303" s="11" t="s">
        <v>376</v>
      </c>
      <c r="B303" s="12" t="s">
        <v>0</v>
      </c>
      <c r="C303" s="12" t="s">
        <v>77</v>
      </c>
      <c r="D303" s="12" t="s">
        <v>263</v>
      </c>
      <c r="E303" s="11">
        <v>236</v>
      </c>
      <c r="F303" s="13"/>
      <c r="G303" s="11">
        <v>41.622689999999999</v>
      </c>
      <c r="H303" s="11">
        <v>-120.181156</v>
      </c>
      <c r="I303" s="11" t="s">
        <v>376</v>
      </c>
      <c r="J303" s="15">
        <v>1.2060560097155474E-2</v>
      </c>
      <c r="K303" s="16">
        <v>55.400000000000006</v>
      </c>
      <c r="L303" s="16">
        <v>13</v>
      </c>
      <c r="M303" s="17">
        <v>20607</v>
      </c>
      <c r="N303" s="265" t="str">
        <f>IF('Fluid (original units) sorted'!N303&lt;&gt;0,(10^-('Fluid (original units) sorted'!N303)),"")</f>
        <v/>
      </c>
      <c r="O303" s="265">
        <f>IF('Fluid (original units) sorted'!O303&lt;&gt;0,(10^-('Fluid (original units) sorted'!O303)),"")</f>
        <v>3.981071705534957E-8</v>
      </c>
      <c r="P303" s="303"/>
      <c r="Q303" s="318"/>
      <c r="R303" s="265" t="s">
        <v>491</v>
      </c>
      <c r="S303" s="265">
        <f>('Fluid (original units) sorted'!S303)/('Fluid (original units) sorted'!S$420*1000)</f>
        <v>6.324900133155792E-4</v>
      </c>
      <c r="T303" s="265">
        <f>('Fluid (original units) sorted'!T303)/('Fluid (original units) sorted'!T$420*1000)</f>
        <v>5.6546890203773245E-4</v>
      </c>
      <c r="U303" s="265">
        <f>('Fluid (original units) sorted'!U303)/('Fluid (original units) sorted'!U$420*1000)</f>
        <v>2.3018903635196413E-5</v>
      </c>
      <c r="V303" s="265">
        <f>('Fluid (original units) sorted'!V303)/('Fluid (original units) sorted'!V$420*1000)</f>
        <v>6.4870259481037925E-4</v>
      </c>
      <c r="W303" s="265">
        <f>('Fluid (original units) sorted'!W303)/('Fluid (original units) sorted'!W$420*1000)</f>
        <v>3.497222793663855E-4</v>
      </c>
      <c r="X303" s="265">
        <f>('Fluid (original units) sorted'!X303)/('Fluid (original units) sorted'!X$420*1000)</f>
        <v>0</v>
      </c>
      <c r="Y303" s="251">
        <f t="shared" si="4"/>
        <v>24.565414191713195</v>
      </c>
      <c r="Z303" s="251"/>
      <c r="AA303" s="251"/>
      <c r="AB303" s="265">
        <f>('Fluid (original units) sorted'!AB303)/('Fluid (original units) sorted'!AB$420*1000)</f>
        <v>2.4178988459029106E-3</v>
      </c>
      <c r="AC303" s="303"/>
      <c r="AD303" s="265">
        <f>('Fluid (original units) sorted'!AD303)/('Fluid (original units) sorted'!AD$420*1000)</f>
        <v>4.1639514233426951E-6</v>
      </c>
      <c r="AE303" s="265">
        <f>('Fluid (original units) sorted'!AE303)/('Fluid (original units) sorted'!AE$420*1000)</f>
        <v>2.8206357713028517E-5</v>
      </c>
      <c r="AF303" s="265">
        <f>('Fluid (original units) sorted'!AF303)/('Fluid (original units) sorted'!AF$420*1000)</f>
        <v>0</v>
      </c>
      <c r="AG303" s="265">
        <f>('Fluid (original units) sorted'!AG303)/('Fluid (original units) sorted'!AG$420*1000)</f>
        <v>6.935483870967742E-5</v>
      </c>
      <c r="AH303" s="307"/>
      <c r="AI303" s="287"/>
      <c r="AJ303" s="24"/>
    </row>
    <row r="304" spans="1:36" s="26" customFormat="1" ht="15" customHeight="1">
      <c r="A304" s="62" t="s">
        <v>408</v>
      </c>
      <c r="B304" s="12" t="s">
        <v>0</v>
      </c>
      <c r="C304" s="12"/>
      <c r="D304" s="12" t="s">
        <v>133</v>
      </c>
      <c r="E304" s="11"/>
      <c r="F304" s="13">
        <v>1</v>
      </c>
      <c r="G304" s="11"/>
      <c r="H304" s="11"/>
      <c r="I304" s="62" t="s">
        <v>408</v>
      </c>
      <c r="J304" s="59">
        <v>-0.09</v>
      </c>
      <c r="K304" s="16">
        <v>56.3</v>
      </c>
      <c r="L304" s="49">
        <v>13.5</v>
      </c>
      <c r="M304" s="64">
        <v>1974</v>
      </c>
      <c r="N304" s="265" t="str">
        <f>IF('Fluid (original units) sorted'!N304&lt;&gt;0,(10^-('Fluid (original units) sorted'!N304)),"")</f>
        <v/>
      </c>
      <c r="O304" s="265" t="str">
        <f>IF('Fluid (original units) sorted'!O304&lt;&gt;0,(10^-('Fluid (original units) sorted'!O304)),"")</f>
        <v/>
      </c>
      <c r="P304" s="267"/>
      <c r="Q304" s="45"/>
      <c r="R304" s="265" t="s">
        <v>491</v>
      </c>
      <c r="S304" s="267">
        <f>('Fluid (original units) sorted'!S304)/('Fluid (original units) sorted'!S$420*1000)</f>
        <v>7.3901464713715048E-4</v>
      </c>
      <c r="T304" s="267">
        <f>('Fluid (original units) sorted'!T304)/('Fluid (original units) sorted'!T$420*1000)</f>
        <v>1.0874401962264085E-3</v>
      </c>
      <c r="U304" s="267">
        <f>('Fluid (original units) sorted'!U304)/('Fluid (original units) sorted'!U$420*1000)</f>
        <v>1.010274103989176E-4</v>
      </c>
      <c r="V304" s="267">
        <f>('Fluid (original units) sorted'!V304)/('Fluid (original units) sorted'!V$420*1000)</f>
        <v>2.9940119760479042E-4</v>
      </c>
      <c r="W304" s="267">
        <f>('Fluid (original units) sorted'!W304)/('Fluid (original units) sorted'!W$420*1000)</f>
        <v>2.1394774737708291E-4</v>
      </c>
      <c r="X304" s="286"/>
      <c r="Y304" s="251">
        <f t="shared" si="4"/>
        <v>10.763813423827591</v>
      </c>
      <c r="Z304" s="279"/>
      <c r="AA304" s="251"/>
      <c r="AB304" s="267">
        <f>('Fluid (original units) sorted'!AB304)/('Fluid (original units) sorted'!AB$420*1000)</f>
        <v>2.3108389820508451E-3</v>
      </c>
      <c r="AC304" s="286"/>
      <c r="AD304" s="267">
        <f>('Fluid (original units) sorted'!AD304)/('Fluid (original units) sorted'!AD$420*1000)</f>
        <v>1.5614817837535105E-4</v>
      </c>
      <c r="AE304" s="267">
        <f>('Fluid (original units) sorted'!AE304)/('Fluid (original units) sorted'!AE$420*1000)</f>
        <v>1.1282543085211408E-5</v>
      </c>
      <c r="AF304" s="286"/>
      <c r="AG304" s="286"/>
      <c r="AH304" s="307"/>
      <c r="AI304" s="300"/>
      <c r="AJ304" s="67"/>
    </row>
    <row r="305" spans="1:36" s="26" customFormat="1">
      <c r="A305" s="11" t="s">
        <v>374</v>
      </c>
      <c r="B305" s="12" t="s">
        <v>0</v>
      </c>
      <c r="C305" s="12" t="s">
        <v>77</v>
      </c>
      <c r="D305" s="12" t="s">
        <v>189</v>
      </c>
      <c r="E305" s="11">
        <v>402</v>
      </c>
      <c r="F305" s="13"/>
      <c r="G305" s="11">
        <v>41.623179999999998</v>
      </c>
      <c r="H305" s="11">
        <v>-120.18006699999999</v>
      </c>
      <c r="I305" s="11" t="s">
        <v>374</v>
      </c>
      <c r="J305" s="15">
        <v>-4.4261921958288304E-3</v>
      </c>
      <c r="K305" s="16">
        <v>57.019999999999996</v>
      </c>
      <c r="L305" s="16">
        <v>13.9</v>
      </c>
      <c r="M305" s="17">
        <v>26877</v>
      </c>
      <c r="N305" s="265">
        <f>IF('Fluid (original units) sorted'!N305&lt;&gt;0,(10^-('Fluid (original units) sorted'!N305)),"")</f>
        <v>2.5118864315095751E-8</v>
      </c>
      <c r="O305" s="265">
        <f>IF('Fluid (original units) sorted'!O305&lt;&gt;0,(10^-('Fluid (original units) sorted'!O305)),"")</f>
        <v>5.0118723362727114E-9</v>
      </c>
      <c r="P305" s="303"/>
      <c r="Q305" s="318"/>
      <c r="R305" s="265" t="s">
        <v>491</v>
      </c>
      <c r="S305" s="303"/>
      <c r="T305" s="265">
        <f>('Fluid (original units) sorted'!T305)/('Fluid (original units) sorted'!T$420*1000)</f>
        <v>6.0896650988678878E-4</v>
      </c>
      <c r="U305" s="265">
        <f>('Fluid (original units) sorted'!U305)/('Fluid (original units) sorted'!U$420*1000)</f>
        <v>2.5576559594662682E-5</v>
      </c>
      <c r="V305" s="265">
        <f>('Fluid (original units) sorted'!V305)/('Fluid (original units) sorted'!V$420*1000)</f>
        <v>7.2355289421157688E-4</v>
      </c>
      <c r="W305" s="265">
        <f>('Fluid (original units) sorted'!W305)/('Fluid (original units) sorted'!W$420*1000)</f>
        <v>3.8675169718164988E-4</v>
      </c>
      <c r="X305" s="265">
        <f>('Fluid (original units) sorted'!X305)/('Fluid (original units) sorted'!X$420*1000)</f>
        <v>0</v>
      </c>
      <c r="Y305" s="251">
        <f t="shared" si="4"/>
        <v>23.809555293506634</v>
      </c>
      <c r="Z305" s="251"/>
      <c r="AA305" s="251"/>
      <c r="AB305" s="265">
        <f>('Fluid (original units) sorted'!AB305)/('Fluid (original units) sorted'!AB$420*1000)</f>
        <v>2.5577772915336573E-3</v>
      </c>
      <c r="AC305" s="303"/>
      <c r="AD305" s="265">
        <f>('Fluid (original units) sorted'!AD305)/('Fluid (original units) sorted'!AD$420*1000)</f>
        <v>6.870519848515446E-5</v>
      </c>
      <c r="AE305" s="265">
        <f>('Fluid (original units) sorted'!AE305)/('Fluid (original units) sorted'!AE$420*1000)</f>
        <v>7.897780159647984E-5</v>
      </c>
      <c r="AF305" s="303"/>
      <c r="AG305" s="303"/>
      <c r="AH305" s="307"/>
      <c r="AI305" s="287"/>
      <c r="AJ305" s="24"/>
    </row>
    <row r="306" spans="1:36" s="26" customFormat="1">
      <c r="A306" s="11" t="s">
        <v>399</v>
      </c>
      <c r="B306" s="12" t="s">
        <v>0</v>
      </c>
      <c r="C306" s="12"/>
      <c r="D306" s="12"/>
      <c r="E306" s="11">
        <v>80</v>
      </c>
      <c r="F306" s="13"/>
      <c r="G306" s="11">
        <v>41.740935999999998</v>
      </c>
      <c r="H306" s="11">
        <v>-120.196871</v>
      </c>
      <c r="I306" s="11" t="s">
        <v>399</v>
      </c>
      <c r="J306" s="15">
        <v>4.39086103901785E-3</v>
      </c>
      <c r="K306" s="16">
        <v>57.2</v>
      </c>
      <c r="L306" s="16">
        <v>14</v>
      </c>
      <c r="M306" s="17">
        <v>21350</v>
      </c>
      <c r="N306" s="265">
        <f>IF('Fluid (original units) sorted'!N306&lt;&gt;0,(10^-('Fluid (original units) sorted'!N306)),"")</f>
        <v>7.9432823472428087E-9</v>
      </c>
      <c r="O306" s="265" t="str">
        <f>IF('Fluid (original units) sorted'!O306&lt;&gt;0,(10^-('Fluid (original units) sorted'!O306)),"")</f>
        <v/>
      </c>
      <c r="P306" s="303"/>
      <c r="Q306" s="318"/>
      <c r="R306" s="265" t="s">
        <v>491</v>
      </c>
      <c r="S306" s="265">
        <f>('Fluid (original units) sorted'!S306)/('Fluid (original units) sorted'!S$420*1000)</f>
        <v>6.9906790945406126E-4</v>
      </c>
      <c r="T306" s="265">
        <f>('Fluid (original units) sorted'!T306)/('Fluid (original units) sorted'!T$420*1000)</f>
        <v>1.0004449805282958E-3</v>
      </c>
      <c r="U306" s="265">
        <f>('Fluid (original units) sorted'!U306)/('Fluid (original units) sorted'!U$420*1000)</f>
        <v>8.184499070292059E-5</v>
      </c>
      <c r="V306" s="265">
        <f>('Fluid (original units) sorted'!V306)/('Fluid (original units) sorted'!V$420*1000)</f>
        <v>8.9820359281437125E-4</v>
      </c>
      <c r="W306" s="265">
        <f>('Fluid (original units) sorted'!W306)/('Fluid (original units) sorted'!W$420*1000)</f>
        <v>2.8800658300761158E-4</v>
      </c>
      <c r="X306" s="265">
        <f>('Fluid (original units) sorted'!X306)/('Fluid (original units) sorted'!X$420*1000)</f>
        <v>7.3998705022662106E-6</v>
      </c>
      <c r="Y306" s="251">
        <f t="shared" si="4"/>
        <v>12.223655619434208</v>
      </c>
      <c r="Z306" s="251"/>
      <c r="AA306" s="251"/>
      <c r="AB306" s="265">
        <f>('Fluid (original units) sorted'!AB306)/('Fluid (original units) sorted'!AB$420*1000)</f>
        <v>3.2371868845972851E-3</v>
      </c>
      <c r="AC306" s="303"/>
      <c r="AD306" s="265">
        <f>('Fluid (original units) sorted'!AD306)/('Fluid (original units) sorted'!AD$420*1000)</f>
        <v>2.9147659963398862E-5</v>
      </c>
      <c r="AE306" s="265">
        <f>('Fluid (original units) sorted'!AE306)/('Fluid (original units) sorted'!AE$420*1000)</f>
        <v>7.3336530053874142E-5</v>
      </c>
      <c r="AF306" s="265">
        <f>('Fluid (original units) sorted'!AF306)/('Fluid (original units) sorted'!AF$420*1000)</f>
        <v>3.1581601885168978E-5</v>
      </c>
      <c r="AG306" s="265">
        <f>('Fluid (original units) sorted'!AG306)/('Fluid (original units) sorted'!AG$420*1000)</f>
        <v>2.4193548387096773E-5</v>
      </c>
      <c r="AH306" s="307"/>
      <c r="AI306" s="287"/>
      <c r="AJ306" s="24"/>
    </row>
    <row r="307" spans="1:36" s="26" customFormat="1">
      <c r="A307" s="27" t="s">
        <v>374</v>
      </c>
      <c r="B307" s="12" t="s">
        <v>0</v>
      </c>
      <c r="C307" s="12" t="s">
        <v>77</v>
      </c>
      <c r="D307" s="12" t="s">
        <v>189</v>
      </c>
      <c r="E307" s="27">
        <v>402</v>
      </c>
      <c r="F307" s="28"/>
      <c r="G307" s="11">
        <v>41.623179999999998</v>
      </c>
      <c r="H307" s="11">
        <v>-120.18006699999999</v>
      </c>
      <c r="I307" s="27" t="s">
        <v>374</v>
      </c>
      <c r="J307" s="15">
        <v>5.5619274556565304E-2</v>
      </c>
      <c r="K307" s="16">
        <v>57.92</v>
      </c>
      <c r="L307" s="16">
        <v>14.4</v>
      </c>
      <c r="M307" s="17">
        <v>30181</v>
      </c>
      <c r="N307" s="265">
        <f>IF('Fluid (original units) sorted'!N307&lt;&gt;0,(10^-('Fluid (original units) sorted'!N307)),"")</f>
        <v>1.9952623149688773E-8</v>
      </c>
      <c r="O307" s="265">
        <f>IF('Fluid (original units) sorted'!O307&lt;&gt;0,(10^-('Fluid (original units) sorted'!O307)),"")</f>
        <v>3.9810717055349665E-9</v>
      </c>
      <c r="P307" s="303"/>
      <c r="Q307" s="318"/>
      <c r="R307" s="265" t="s">
        <v>491</v>
      </c>
      <c r="S307" s="303"/>
      <c r="T307" s="265">
        <f>('Fluid (original units) sorted'!T307)/('Fluid (original units) sorted'!T$420*1000)</f>
        <v>6.5246411773584511E-4</v>
      </c>
      <c r="U307" s="265">
        <f>('Fluid (original units) sorted'!U307)/('Fluid (original units) sorted'!U$420*1000)</f>
        <v>3.3249527473061485E-5</v>
      </c>
      <c r="V307" s="265">
        <f>('Fluid (original units) sorted'!V307)/('Fluid (original units) sorted'!V$420*1000)</f>
        <v>6.9860279441117767E-4</v>
      </c>
      <c r="W307" s="265">
        <f>('Fluid (original units) sorted'!W307)/('Fluid (original units) sorted'!W$420*1000)</f>
        <v>3.7029417815264348E-4</v>
      </c>
      <c r="X307" s="265">
        <f>('Fluid (original units) sorted'!X307)/('Fluid (original units) sorted'!X$420*1000)</f>
        <v>0</v>
      </c>
      <c r="Y307" s="251">
        <f t="shared" si="4"/>
        <v>19.623259857285689</v>
      </c>
      <c r="Z307" s="251"/>
      <c r="AA307" s="251"/>
      <c r="AB307" s="265">
        <f>('Fluid (original units) sorted'!AB307)/('Fluid (original units) sorted'!AB$420*1000)</f>
        <v>2.4978293862633373E-3</v>
      </c>
      <c r="AC307" s="303"/>
      <c r="AD307" s="303"/>
      <c r="AE307" s="265">
        <f>('Fluid (original units) sorted'!AE307)/('Fluid (original units) sorted'!AE$420*1000)</f>
        <v>2.8206357713028517E-5</v>
      </c>
      <c r="AF307" s="303"/>
      <c r="AG307" s="303"/>
      <c r="AH307" s="307"/>
      <c r="AI307" s="287"/>
      <c r="AJ307" s="24"/>
    </row>
    <row r="308" spans="1:36" s="26" customFormat="1">
      <c r="A308" s="27" t="s">
        <v>379</v>
      </c>
      <c r="B308" s="12" t="s">
        <v>0</v>
      </c>
      <c r="C308" s="12" t="s">
        <v>80</v>
      </c>
      <c r="D308" s="12" t="s">
        <v>245</v>
      </c>
      <c r="E308" s="27">
        <v>140</v>
      </c>
      <c r="F308" s="28"/>
      <c r="G308" s="11">
        <v>41.620626999999999</v>
      </c>
      <c r="H308" s="11">
        <v>-120.180796</v>
      </c>
      <c r="I308" s="27" t="s">
        <v>379</v>
      </c>
      <c r="J308" s="15">
        <v>-5.2783994094764471E-3</v>
      </c>
      <c r="K308" s="16">
        <v>57.92</v>
      </c>
      <c r="L308" s="16">
        <v>14.4</v>
      </c>
      <c r="M308" s="17">
        <v>28306</v>
      </c>
      <c r="N308" s="265">
        <f>IF('Fluid (original units) sorted'!N308&lt;&gt;0,(10^-('Fluid (original units) sorted'!N308)),"")</f>
        <v>1.2589254117941651E-7</v>
      </c>
      <c r="O308" s="265">
        <f>IF('Fluid (original units) sorted'!O308&lt;&gt;0,(10^-('Fluid (original units) sorted'!O308)),"")</f>
        <v>3.1622776601683779E-9</v>
      </c>
      <c r="P308" s="303"/>
      <c r="Q308" s="318"/>
      <c r="R308" s="265" t="s">
        <v>491</v>
      </c>
      <c r="S308" s="303"/>
      <c r="T308" s="265">
        <f>('Fluid (original units) sorted'!T308)/('Fluid (original units) sorted'!T$420*1000)</f>
        <v>6.0896650988678878E-4</v>
      </c>
      <c r="U308" s="265">
        <f>('Fluid (original units) sorted'!U308)/('Fluid (original units) sorted'!U$420*1000)</f>
        <v>1.2788279797331341E-5</v>
      </c>
      <c r="V308" s="265">
        <f>('Fluid (original units) sorted'!V308)/('Fluid (original units) sorted'!V$420*1000)</f>
        <v>9.2315369261477046E-4</v>
      </c>
      <c r="W308" s="265">
        <f>('Fluid (original units) sorted'!W308)/('Fluid (original units) sorted'!W$420*1000)</f>
        <v>5.3486936844270722E-4</v>
      </c>
      <c r="X308" s="265">
        <f>('Fluid (original units) sorted'!X308)/('Fluid (original units) sorted'!X$420*1000)</f>
        <v>9.2498381278327637E-6</v>
      </c>
      <c r="Y308" s="251">
        <f t="shared" si="4"/>
        <v>47.619110587013267</v>
      </c>
      <c r="Z308" s="251"/>
      <c r="AA308" s="251"/>
      <c r="AB308" s="265">
        <f>('Fluid (original units) sorted'!AB308)/('Fluid (original units) sorted'!AB$420*1000)</f>
        <v>3.1172910740566448E-3</v>
      </c>
      <c r="AC308" s="303"/>
      <c r="AD308" s="265">
        <f>('Fluid (original units) sorted'!AD308)/('Fluid (original units) sorted'!AD$420*1000)</f>
        <v>1.0409878558356737E-4</v>
      </c>
      <c r="AE308" s="265">
        <f>('Fluid (original units) sorted'!AE308)/('Fluid (original units) sorted'!AE$420*1000)</f>
        <v>5.6412715426057034E-5</v>
      </c>
      <c r="AF308" s="303"/>
      <c r="AG308" s="303"/>
      <c r="AH308" s="307"/>
      <c r="AI308" s="287"/>
      <c r="AJ308" s="24"/>
    </row>
    <row r="309" spans="1:36" s="26" customFormat="1">
      <c r="A309" s="27" t="s">
        <v>390</v>
      </c>
      <c r="B309" s="12" t="s">
        <v>0</v>
      </c>
      <c r="C309" s="12" t="s">
        <v>250</v>
      </c>
      <c r="D309" s="12" t="s">
        <v>193</v>
      </c>
      <c r="E309" s="27">
        <v>49</v>
      </c>
      <c r="F309" s="28"/>
      <c r="G309" s="11">
        <v>41.645488</v>
      </c>
      <c r="H309" s="11">
        <v>-120.19038500000001</v>
      </c>
      <c r="I309" s="27" t="s">
        <v>390</v>
      </c>
      <c r="J309" s="15">
        <v>-3.1814597933343255E-3</v>
      </c>
      <c r="K309" s="16">
        <v>57.92</v>
      </c>
      <c r="L309" s="16">
        <v>14.4</v>
      </c>
      <c r="M309" s="17">
        <v>29047</v>
      </c>
      <c r="N309" s="265">
        <f>IF('Fluid (original units) sorted'!N309&lt;&gt;0,(10^-('Fluid (original units) sorted'!N309)),"")</f>
        <v>9.9999999999999995E-8</v>
      </c>
      <c r="O309" s="265">
        <f>IF('Fluid (original units) sorted'!O309&lt;&gt;0,(10^-('Fluid (original units) sorted'!O309)),"")</f>
        <v>2.5118864315095812E-9</v>
      </c>
      <c r="P309" s="303"/>
      <c r="Q309" s="318"/>
      <c r="R309" s="265" t="s">
        <v>491</v>
      </c>
      <c r="S309" s="303"/>
      <c r="T309" s="265">
        <f>('Fluid (original units) sorted'!T309)/('Fluid (original units) sorted'!T$420*1000)</f>
        <v>1.522416274716972E-3</v>
      </c>
      <c r="U309" s="265">
        <f>('Fluid (original units) sorted'!U309)/('Fluid (original units) sorted'!U$420*1000)</f>
        <v>2.8134215554128951E-5</v>
      </c>
      <c r="V309" s="265">
        <f>('Fluid (original units) sorted'!V309)/('Fluid (original units) sorted'!V$420*1000)</f>
        <v>1.996007984031936E-3</v>
      </c>
      <c r="W309" s="265">
        <f>('Fluid (original units) sorted'!W309)/('Fluid (original units) sorted'!W$420*1000)</f>
        <v>1.2343139271754782E-3</v>
      </c>
      <c r="X309" s="265">
        <f>('Fluid (original units) sorted'!X309)/('Fluid (original units) sorted'!X$420*1000)</f>
        <v>9.2498381278327637E-6</v>
      </c>
      <c r="Y309" s="251">
        <f t="shared" si="4"/>
        <v>54.112625667060534</v>
      </c>
      <c r="Z309" s="251"/>
      <c r="AA309" s="251"/>
      <c r="AB309" s="265">
        <f>('Fluid (original units) sorted'!AB309)/('Fluid (original units) sorted'!AB$420*1000)</f>
        <v>7.7132971447811845E-3</v>
      </c>
      <c r="AC309" s="303"/>
      <c r="AD309" s="265">
        <f>('Fluid (original units) sorted'!AD309)/('Fluid (original units) sorted'!AD$420*1000)</f>
        <v>1.0409878558356737E-4</v>
      </c>
      <c r="AE309" s="265">
        <f>('Fluid (original units) sorted'!AE309)/('Fluid (original units) sorted'!AE$420*1000)</f>
        <v>1.4103178856514259E-4</v>
      </c>
      <c r="AF309" s="303"/>
      <c r="AG309" s="303"/>
      <c r="AH309" s="307"/>
      <c r="AI309" s="287"/>
      <c r="AJ309" s="24"/>
    </row>
    <row r="310" spans="1:36" s="26" customFormat="1">
      <c r="A310" s="11" t="s">
        <v>393</v>
      </c>
      <c r="B310" s="12" t="s">
        <v>0</v>
      </c>
      <c r="C310" s="12" t="s">
        <v>77</v>
      </c>
      <c r="D310" s="12" t="s">
        <v>263</v>
      </c>
      <c r="E310" s="30">
        <v>340</v>
      </c>
      <c r="F310" s="31"/>
      <c r="G310" s="11">
        <v>41.631768999999998</v>
      </c>
      <c r="H310" s="11">
        <v>-120.18112499999999</v>
      </c>
      <c r="I310" s="11" t="s">
        <v>393</v>
      </c>
      <c r="J310" s="15">
        <v>2.3375449860077637E-2</v>
      </c>
      <c r="K310" s="16">
        <v>57.92</v>
      </c>
      <c r="L310" s="16">
        <v>14.4</v>
      </c>
      <c r="M310" s="17">
        <v>30194</v>
      </c>
      <c r="N310" s="265">
        <f>IF('Fluid (original units) sorted'!N310&lt;&gt;0,(10^-('Fluid (original units) sorted'!N310)),"")</f>
        <v>1.2589254117941638E-8</v>
      </c>
      <c r="O310" s="265">
        <f>IF('Fluid (original units) sorted'!O310&lt;&gt;0,(10^-('Fluid (original units) sorted'!O310)),"")</f>
        <v>3.1622776601683699E-8</v>
      </c>
      <c r="P310" s="303"/>
      <c r="Q310" s="318"/>
      <c r="R310" s="265" t="s">
        <v>491</v>
      </c>
      <c r="S310" s="303"/>
      <c r="T310" s="265">
        <f>('Fluid (original units) sorted'!T310)/('Fluid (original units) sorted'!T$420*1000)</f>
        <v>6.0896650988678878E-4</v>
      </c>
      <c r="U310" s="265">
        <f>('Fluid (original units) sorted'!U310)/('Fluid (original units) sorted'!U$420*1000)</f>
        <v>3.8364839391994023E-5</v>
      </c>
      <c r="V310" s="265">
        <f>('Fluid (original units) sorted'!V310)/('Fluid (original units) sorted'!V$420*1000)</f>
        <v>4.2415169660678641E-4</v>
      </c>
      <c r="W310" s="265">
        <f>('Fluid (original units) sorted'!W310)/('Fluid (original units) sorted'!W$420*1000)</f>
        <v>2.8800658300761158E-4</v>
      </c>
      <c r="X310" s="265">
        <f>('Fluid (original units) sorted'!X310)/('Fluid (original units) sorted'!X$420*1000)</f>
        <v>0</v>
      </c>
      <c r="Y310" s="251">
        <f t="shared" si="4"/>
        <v>15.873036862337758</v>
      </c>
      <c r="Z310" s="251"/>
      <c r="AA310" s="251"/>
      <c r="AB310" s="265">
        <f>('Fluid (original units) sorted'!AB310)/('Fluid (original units) sorted'!AB$420*1000)</f>
        <v>1.9383156037403497E-3</v>
      </c>
      <c r="AC310" s="303"/>
      <c r="AD310" s="303"/>
      <c r="AE310" s="265">
        <f>('Fluid (original units) sorted'!AE310)/('Fluid (original units) sorted'!AE$420*1000)</f>
        <v>2.8206357713028517E-5</v>
      </c>
      <c r="AF310" s="265">
        <f>('Fluid (original units) sorted'!AF310)/('Fluid (original units) sorted'!AF$420*1000)</f>
        <v>1.0527200628389662E-5</v>
      </c>
      <c r="AG310" s="265">
        <f>('Fluid (original units) sorted'!AG310)/('Fluid (original units) sorted'!AG$420*1000)</f>
        <v>0</v>
      </c>
      <c r="AH310" s="307"/>
      <c r="AI310" s="287"/>
      <c r="AJ310" s="24"/>
    </row>
    <row r="311" spans="1:36" s="26" customFormat="1">
      <c r="A311" s="11" t="s">
        <v>395</v>
      </c>
      <c r="B311" s="12" t="s">
        <v>0</v>
      </c>
      <c r="C311" s="12" t="s">
        <v>77</v>
      </c>
      <c r="D311" s="12" t="s">
        <v>394</v>
      </c>
      <c r="E311" s="30">
        <v>360</v>
      </c>
      <c r="F311" s="31"/>
      <c r="G311" s="11">
        <v>41.631869000000002</v>
      </c>
      <c r="H311" s="14">
        <v>-120.17319999999999</v>
      </c>
      <c r="I311" s="11" t="s">
        <v>395</v>
      </c>
      <c r="J311" s="15">
        <v>3.2587154585599014E-2</v>
      </c>
      <c r="K311" s="16">
        <v>57.92</v>
      </c>
      <c r="L311" s="16">
        <v>14.4</v>
      </c>
      <c r="M311" s="17">
        <v>30483</v>
      </c>
      <c r="N311" s="265">
        <f>IF('Fluid (original units) sorted'!N311&lt;&gt;0,(10^-('Fluid (original units) sorted'!N311)),"")</f>
        <v>7.9432823472428087E-9</v>
      </c>
      <c r="O311" s="265">
        <f>IF('Fluid (original units) sorted'!O311&lt;&gt;0,(10^-('Fluid (original units) sorted'!O311)),"")</f>
        <v>6.3095734448019329E-9</v>
      </c>
      <c r="P311" s="303"/>
      <c r="Q311" s="318"/>
      <c r="R311" s="265" t="s">
        <v>491</v>
      </c>
      <c r="S311" s="303"/>
      <c r="T311" s="265">
        <f>('Fluid (original units) sorted'!T311)/('Fluid (original units) sorted'!T$420*1000)</f>
        <v>1.0004449805282958E-3</v>
      </c>
      <c r="U311" s="265">
        <f>('Fluid (original units) sorted'!U311)/('Fluid (original units) sorted'!U$420*1000)</f>
        <v>8.9517958581319387E-5</v>
      </c>
      <c r="V311" s="265">
        <f>('Fluid (original units) sorted'!V311)/('Fluid (original units) sorted'!V$420*1000)</f>
        <v>4.2415169660678641E-4</v>
      </c>
      <c r="W311" s="265">
        <f>('Fluid (original units) sorted'!W311)/('Fluid (original units) sorted'!W$420*1000)</f>
        <v>2.0571898786257971E-4</v>
      </c>
      <c r="X311" s="265">
        <f>('Fluid (original units) sorted'!X311)/('Fluid (original units) sorted'!X$420*1000)</f>
        <v>0</v>
      </c>
      <c r="Y311" s="251">
        <f t="shared" si="4"/>
        <v>11.17591370919699</v>
      </c>
      <c r="Z311" s="251"/>
      <c r="AA311" s="251"/>
      <c r="AB311" s="265">
        <f>('Fluid (original units) sorted'!AB311)/('Fluid (original units) sorted'!AB$420*1000)</f>
        <v>2.0382287791908828E-3</v>
      </c>
      <c r="AC311" s="303"/>
      <c r="AD311" s="265">
        <f>('Fluid (original units) sorted'!AD311)/('Fluid (original units) sorted'!AD$420*1000)</f>
        <v>3.1229635675070215E-5</v>
      </c>
      <c r="AE311" s="265">
        <f>('Fluid (original units) sorted'!AE311)/('Fluid (original units) sorted'!AE$420*1000)</f>
        <v>8.4619073139085551E-5</v>
      </c>
      <c r="AF311" s="303"/>
      <c r="AG311" s="303"/>
      <c r="AH311" s="307"/>
      <c r="AI311" s="287"/>
      <c r="AJ311" s="24"/>
    </row>
    <row r="312" spans="1:36" s="26" customFormat="1">
      <c r="A312" s="11" t="s">
        <v>396</v>
      </c>
      <c r="B312" s="12" t="s">
        <v>0</v>
      </c>
      <c r="C312" s="12" t="s">
        <v>85</v>
      </c>
      <c r="D312" s="12"/>
      <c r="E312" s="30">
        <v>45</v>
      </c>
      <c r="F312" s="31"/>
      <c r="G312" s="14">
        <v>41.775060000000003</v>
      </c>
      <c r="H312" s="14">
        <v>-120.18125999999999</v>
      </c>
      <c r="I312" s="11" t="s">
        <v>396</v>
      </c>
      <c r="J312" s="15">
        <v>-2.0139972294345502E-2</v>
      </c>
      <c r="K312" s="16">
        <v>57.92</v>
      </c>
      <c r="L312" s="16">
        <v>14.4</v>
      </c>
      <c r="M312" s="17">
        <v>21350</v>
      </c>
      <c r="N312" s="265" t="str">
        <f>IF('Fluid (original units) sorted'!N312&lt;&gt;0,(10^-('Fluid (original units) sorted'!N312)),"")</f>
        <v/>
      </c>
      <c r="O312" s="265">
        <f>IF('Fluid (original units) sorted'!O312&lt;&gt;0,(10^-('Fluid (original units) sorted'!O312)),"")</f>
        <v>2.5118864315095751E-8</v>
      </c>
      <c r="P312" s="303"/>
      <c r="Q312" s="318"/>
      <c r="R312" s="265" t="s">
        <v>491</v>
      </c>
      <c r="S312" s="265">
        <f>('Fluid (original units) sorted'!S312)/('Fluid (original units) sorted'!S$420*1000)</f>
        <v>6.6577896138482028E-4</v>
      </c>
      <c r="T312" s="265">
        <f>('Fluid (original units) sorted'!T312)/('Fluid (original units) sorted'!T$420*1000)</f>
        <v>3.4798086279245072E-4</v>
      </c>
      <c r="U312" s="265">
        <f>('Fluid (original units) sorted'!U312)/('Fluid (original units) sorted'!U$420*1000)</f>
        <v>9.7190926459718183E-5</v>
      </c>
      <c r="V312" s="265">
        <f>('Fluid (original units) sorted'!V312)/('Fluid (original units) sorted'!V$420*1000)</f>
        <v>9.2315369261477046E-4</v>
      </c>
      <c r="W312" s="265">
        <f>('Fluid (original units) sorted'!W312)/('Fluid (original units) sorted'!W$420*1000)</f>
        <v>2.7154906397860524E-4</v>
      </c>
      <c r="X312" s="265">
        <f>('Fluid (original units) sorted'!X312)/('Fluid (original units) sorted'!X$420*1000)</f>
        <v>7.3998705022662106E-6</v>
      </c>
      <c r="Y312" s="251">
        <f t="shared" si="4"/>
        <v>3.5803842546626523</v>
      </c>
      <c r="Z312" s="251"/>
      <c r="AA312" s="251"/>
      <c r="AB312" s="265">
        <f>('Fluid (original units) sorted'!AB312)/('Fluid (original units) sorted'!AB$420*1000)</f>
        <v>2.6776731020742976E-3</v>
      </c>
      <c r="AC312" s="303"/>
      <c r="AD312" s="265">
        <f>('Fluid (original units) sorted'!AD312)/('Fluid (original units) sorted'!AD$420*1000)</f>
        <v>6.5582234917647452E-5</v>
      </c>
      <c r="AE312" s="265">
        <f>('Fluid (original units) sorted'!AE312)/('Fluid (original units) sorted'!AE$420*1000)</f>
        <v>9.872225199559981E-5</v>
      </c>
      <c r="AF312" s="265">
        <f>('Fluid (original units) sorted'!AF312)/('Fluid (original units) sorted'!AF$420*1000)</f>
        <v>2.1054401256779324E-5</v>
      </c>
      <c r="AG312" s="265">
        <f>('Fluid (original units) sorted'!AG312)/('Fluid (original units) sorted'!AG$420*1000)</f>
        <v>2.2580645161290321E-5</v>
      </c>
      <c r="AH312" s="307"/>
      <c r="AI312" s="287"/>
      <c r="AJ312" s="24"/>
    </row>
    <row r="313" spans="1:36" s="26" customFormat="1">
      <c r="A313" s="17" t="s">
        <v>385</v>
      </c>
      <c r="B313" s="12" t="s">
        <v>0</v>
      </c>
      <c r="C313" s="12" t="s">
        <v>85</v>
      </c>
      <c r="D313" s="12" t="s">
        <v>384</v>
      </c>
      <c r="E313" s="11">
        <v>90</v>
      </c>
      <c r="F313" s="13"/>
      <c r="G313" s="11">
        <v>41.641285000000003</v>
      </c>
      <c r="H313" s="11">
        <v>-120.217647</v>
      </c>
      <c r="I313" s="17" t="s">
        <v>385</v>
      </c>
      <c r="J313" s="15">
        <v>-3.9205178095297825E-2</v>
      </c>
      <c r="K313" s="16">
        <v>59</v>
      </c>
      <c r="L313" s="16">
        <v>15</v>
      </c>
      <c r="M313" s="17">
        <v>27227</v>
      </c>
      <c r="N313" s="265">
        <f>IF('Fluid (original units) sorted'!N313&lt;&gt;0,(10^-('Fluid (original units) sorted'!N313)),"")</f>
        <v>1.9952623149688761E-7</v>
      </c>
      <c r="O313" s="265">
        <f>IF('Fluid (original units) sorted'!O313&lt;&gt;0,(10^-('Fluid (original units) sorted'!O313)),"")</f>
        <v>3.1622776601683699E-8</v>
      </c>
      <c r="P313" s="303"/>
      <c r="Q313" s="318"/>
      <c r="R313" s="265" t="s">
        <v>491</v>
      </c>
      <c r="S313" s="303"/>
      <c r="T313" s="265">
        <f>('Fluid (original units) sorted'!T313)/('Fluid (original units) sorted'!T$420*1000)</f>
        <v>1.9573923532075353E-4</v>
      </c>
      <c r="U313" s="265">
        <f>('Fluid (original units) sorted'!U313)/('Fluid (original units) sorted'!U$420*1000)</f>
        <v>2.3018903635196413E-5</v>
      </c>
      <c r="V313" s="265">
        <f>('Fluid (original units) sorted'!V313)/('Fluid (original units) sorted'!V$420*1000)</f>
        <v>3.4930139720558884E-4</v>
      </c>
      <c r="W313" s="265">
        <f>('Fluid (original units) sorted'!W313)/('Fluid (original units) sorted'!W$420*1000)</f>
        <v>1.3166015223205102E-4</v>
      </c>
      <c r="X313" s="265">
        <f>('Fluid (original units) sorted'!X313)/('Fluid (original units) sorted'!X$420*1000)</f>
        <v>0</v>
      </c>
      <c r="Y313" s="251">
        <f t="shared" si="4"/>
        <v>8.503412604823799</v>
      </c>
      <c r="Z313" s="251"/>
      <c r="AA313" s="251"/>
      <c r="AB313" s="265">
        <f>('Fluid (original units) sorted'!AB313)/('Fluid (original units) sorted'!AB$420*1000)</f>
        <v>1.2389233755866153E-3</v>
      </c>
      <c r="AC313" s="303"/>
      <c r="AD313" s="265">
        <f>('Fluid (original units) sorted'!AD313)/('Fluid (original units) sorted'!AD$420*1000)</f>
        <v>1.665580569337078E-5</v>
      </c>
      <c r="AE313" s="265">
        <f>('Fluid (original units) sorted'!AE313)/('Fluid (original units) sorted'!AE$420*1000)</f>
        <v>0</v>
      </c>
      <c r="AF313" s="303"/>
      <c r="AG313" s="303"/>
      <c r="AH313" s="307"/>
      <c r="AI313" s="287"/>
      <c r="AJ313" s="24"/>
    </row>
    <row r="314" spans="1:36" s="26" customFormat="1">
      <c r="A314" s="24" t="s">
        <v>400</v>
      </c>
      <c r="B314" s="12" t="s">
        <v>0</v>
      </c>
      <c r="C314" s="12"/>
      <c r="D314" s="12" t="s">
        <v>311</v>
      </c>
      <c r="E314" s="11">
        <v>0</v>
      </c>
      <c r="F314" s="13">
        <v>2</v>
      </c>
      <c r="G314" s="11"/>
      <c r="H314" s="11"/>
      <c r="I314" s="24" t="s">
        <v>400</v>
      </c>
      <c r="J314" s="15">
        <v>-1.542222677259434E-2</v>
      </c>
      <c r="K314" s="16">
        <v>59</v>
      </c>
      <c r="L314" s="35">
        <v>15</v>
      </c>
      <c r="M314" s="24">
        <v>2003</v>
      </c>
      <c r="N314" s="265">
        <f>IF('Fluid (original units) sorted'!N314&lt;&gt;0,(10^-('Fluid (original units) sorted'!N314)),"")</f>
        <v>9.3325430079699072E-8</v>
      </c>
      <c r="O314" s="265" t="str">
        <f>IF('Fluid (original units) sorted'!O314&lt;&gt;0,(10^-('Fluid (original units) sorted'!O314)),"")</f>
        <v/>
      </c>
      <c r="P314" s="273"/>
      <c r="Q314" s="92"/>
      <c r="R314" s="265" t="s">
        <v>491</v>
      </c>
      <c r="S314" s="274"/>
      <c r="T314" s="265">
        <f>('Fluid (original units) sorted'!T314)/('Fluid (original units) sorted'!T$420*1000)</f>
        <v>1.0482923491622578E-2</v>
      </c>
      <c r="U314" s="265">
        <f>('Fluid (original units) sorted'!U314)/('Fluid (original units) sorted'!U$420*1000)</f>
        <v>3.7853308200100773E-4</v>
      </c>
      <c r="V314" s="265">
        <f>('Fluid (original units) sorted'!V314)/('Fluid (original units) sorted'!V$420*1000)</f>
        <v>7.0359281437125745E-4</v>
      </c>
      <c r="W314" s="265">
        <f>('Fluid (original units) sorted'!W314)/('Fluid (original units) sorted'!W$420*1000)</f>
        <v>2.2834807652746347E-4</v>
      </c>
      <c r="X314" s="265">
        <f>('Fluid (original units) sorted'!X314)/('Fluid (original units) sorted'!X$420*1000)</f>
        <v>4.0699287762464159E-4</v>
      </c>
      <c r="Y314" s="251">
        <f t="shared" si="4"/>
        <v>27.693546456250473</v>
      </c>
      <c r="Z314" s="273">
        <v>2.3999999999999998E-4</v>
      </c>
      <c r="AA314" s="251"/>
      <c r="AB314" s="265">
        <f>('Fluid (original units) sorted'!AB314)/('Fluid (original units) sorted'!AB$420*1000)</f>
        <v>4.1627879534816637E-3</v>
      </c>
      <c r="AC314" s="273"/>
      <c r="AD314" s="265">
        <f>('Fluid (original units) sorted'!AD314)/('Fluid (original units) sorted'!AD$420*1000)</f>
        <v>2.1964843758132718E-3</v>
      </c>
      <c r="AE314" s="265">
        <f>('Fluid (original units) sorted'!AE314)/('Fluid (original units) sorted'!AE$420*1000)</f>
        <v>4.3155727300933627E-3</v>
      </c>
      <c r="AF314" s="265">
        <f>('Fluid (original units) sorted'!AF314)/('Fluid (original units) sorted'!AF$420*1000)</f>
        <v>2.5265281508135182E-4</v>
      </c>
      <c r="AG314" s="265">
        <f>('Fluid (original units) sorted'!AG314)/('Fluid (original units) sorted'!AG$420*1000)</f>
        <v>0</v>
      </c>
      <c r="AH314" s="307"/>
      <c r="AI314" s="295"/>
      <c r="AJ314" s="24"/>
    </row>
    <row r="315" spans="1:36" s="26" customFormat="1">
      <c r="A315" s="24" t="s">
        <v>402</v>
      </c>
      <c r="B315" s="12" t="s">
        <v>0</v>
      </c>
      <c r="C315" s="12"/>
      <c r="D315" s="12" t="s">
        <v>133</v>
      </c>
      <c r="E315" s="11"/>
      <c r="F315" s="13"/>
      <c r="G315" s="11"/>
      <c r="H315" s="11"/>
      <c r="I315" s="24" t="s">
        <v>402</v>
      </c>
      <c r="J315" s="15">
        <v>3.7101728992563886E-2</v>
      </c>
      <c r="K315" s="16">
        <v>59</v>
      </c>
      <c r="L315" s="35">
        <v>15</v>
      </c>
      <c r="M315" s="24">
        <v>2003</v>
      </c>
      <c r="N315" s="265">
        <f>IF('Fluid (original units) sorted'!N315&lt;&gt;0,(10^-('Fluid (original units) sorted'!N315)),"")</f>
        <v>1.0471285480508974E-8</v>
      </c>
      <c r="O315" s="265" t="str">
        <f>IF('Fluid (original units) sorted'!O315&lt;&gt;0,(10^-('Fluid (original units) sorted'!O315)),"")</f>
        <v/>
      </c>
      <c r="P315" s="273"/>
      <c r="Q315" s="92"/>
      <c r="R315" s="265" t="s">
        <v>491</v>
      </c>
      <c r="S315" s="274"/>
      <c r="T315" s="265">
        <f>('Fluid (original units) sorted'!T315)/('Fluid (original units) sorted'!T$420*1000)</f>
        <v>1.0874401962264085E-3</v>
      </c>
      <c r="U315" s="265">
        <f>('Fluid (original units) sorted'!U315)/('Fluid (original units) sorted'!U$420*1000)</f>
        <v>4.0922495351460295E-5</v>
      </c>
      <c r="V315" s="265">
        <f>('Fluid (original units) sorted'!V315)/('Fluid (original units) sorted'!V$420*1000)</f>
        <v>2.5449101796407183E-4</v>
      </c>
      <c r="W315" s="265">
        <f>('Fluid (original units) sorted'!W315)/('Fluid (original units) sorted'!W$420*1000)</f>
        <v>1.612836864842625E-4</v>
      </c>
      <c r="X315" s="265">
        <f>('Fluid (original units) sorted'!X315)/('Fluid (original units) sorted'!X$420*1000)</f>
        <v>1.0174821940616039E-5</v>
      </c>
      <c r="Y315" s="251">
        <f t="shared" si="4"/>
        <v>26.573164390074364</v>
      </c>
      <c r="Z315" s="273">
        <v>5.0999999999999995E-3</v>
      </c>
      <c r="AA315" s="251"/>
      <c r="AB315" s="265">
        <f>('Fluid (original units) sorted'!AB315)/('Fluid (original units) sorted'!AB$420*1000)</f>
        <v>1.773282112467386E-3</v>
      </c>
      <c r="AC315" s="273"/>
      <c r="AD315" s="265">
        <f>('Fluid (original units) sorted'!AD315)/('Fluid (original units) sorted'!AD$420*1000)</f>
        <v>1.3116446983529489E-5</v>
      </c>
      <c r="AE315" s="265">
        <f>('Fluid (original units) sorted'!AE315)/('Fluid (original units) sorted'!AE$420*1000)</f>
        <v>2.0872704707641101E-5</v>
      </c>
      <c r="AF315" s="274"/>
      <c r="AG315" s="274"/>
      <c r="AH315" s="307"/>
      <c r="AI315" s="298"/>
      <c r="AJ315" s="24"/>
    </row>
    <row r="316" spans="1:36" s="26" customFormat="1">
      <c r="A316" s="24" t="s">
        <v>404</v>
      </c>
      <c r="B316" s="12" t="s">
        <v>0</v>
      </c>
      <c r="C316" s="12"/>
      <c r="D316" s="12" t="s">
        <v>133</v>
      </c>
      <c r="E316" s="11"/>
      <c r="F316" s="13"/>
      <c r="G316" s="11"/>
      <c r="H316" s="11"/>
      <c r="I316" s="24" t="s">
        <v>404</v>
      </c>
      <c r="J316" s="15">
        <v>1.5184166572035524E-2</v>
      </c>
      <c r="K316" s="16">
        <v>59</v>
      </c>
      <c r="L316" s="35">
        <v>15</v>
      </c>
      <c r="M316" s="24">
        <v>2003</v>
      </c>
      <c r="N316" s="265">
        <f>IF('Fluid (original units) sorted'!N316&lt;&gt;0,(10^-('Fluid (original units) sorted'!N316)),"")</f>
        <v>1.14815362149688E-8</v>
      </c>
      <c r="O316" s="265" t="str">
        <f>IF('Fluid (original units) sorted'!O316&lt;&gt;0,(10^-('Fluid (original units) sorted'!O316)),"")</f>
        <v/>
      </c>
      <c r="P316" s="273"/>
      <c r="Q316" s="92"/>
      <c r="R316" s="265" t="s">
        <v>491</v>
      </c>
      <c r="S316" s="274"/>
      <c r="T316" s="265">
        <f>('Fluid (original units) sorted'!T316)/('Fluid (original units) sorted'!T$420*1000)</f>
        <v>1.1178885217207478E-3</v>
      </c>
      <c r="U316" s="265">
        <f>('Fluid (original units) sorted'!U316)/('Fluid (original units) sorted'!U$420*1000)</f>
        <v>6.3941398986656705E-5</v>
      </c>
      <c r="V316" s="265">
        <f>('Fluid (original units) sorted'!V316)/('Fluid (original units) sorted'!V$420*1000)</f>
        <v>2.8443113772455092E-4</v>
      </c>
      <c r="W316" s="265">
        <f>('Fluid (original units) sorted'!W316)/('Fluid (original units) sorted'!W$420*1000)</f>
        <v>2.0448467393540423E-4</v>
      </c>
      <c r="X316" s="273"/>
      <c r="Y316" s="251">
        <f t="shared" si="4"/>
        <v>17.483016315517727</v>
      </c>
      <c r="Z316" s="273">
        <v>2.0000000000000002E-5</v>
      </c>
      <c r="AA316" s="251"/>
      <c r="AB316" s="265">
        <f>('Fluid (original units) sorted'!AB316)/('Fluid (original units) sorted'!AB$420*1000)</f>
        <v>2.0158382609379711E-3</v>
      </c>
      <c r="AC316" s="273"/>
      <c r="AD316" s="265">
        <f>('Fluid (original units) sorted'!AD316)/('Fluid (original units) sorted'!AD$420*1000)</f>
        <v>2.2277140114883421E-5</v>
      </c>
      <c r="AE316" s="265">
        <f>('Fluid (original units) sorted'!AE316)/('Fluid (original units) sorted'!AE$420*1000)</f>
        <v>3.4693819987025073E-5</v>
      </c>
      <c r="AF316" s="273"/>
      <c r="AG316" s="273"/>
      <c r="AH316" s="307"/>
      <c r="AI316" s="295"/>
      <c r="AJ316" s="24"/>
    </row>
    <row r="317" spans="1:36">
      <c r="A317" s="11" t="s">
        <v>373</v>
      </c>
      <c r="B317" s="12" t="s">
        <v>0</v>
      </c>
      <c r="C317" s="12" t="s">
        <v>77</v>
      </c>
      <c r="D317" s="12" t="s">
        <v>193</v>
      </c>
      <c r="E317" s="11">
        <v>384</v>
      </c>
      <c r="I317" s="11" t="s">
        <v>373</v>
      </c>
      <c r="J317" s="15" t="e">
        <v>#DIV/0!</v>
      </c>
      <c r="K317" s="16">
        <v>59.900000000000006</v>
      </c>
      <c r="L317" s="16">
        <v>15.5</v>
      </c>
      <c r="M317" s="17">
        <v>30194</v>
      </c>
      <c r="N317" s="265">
        <f>IF('Fluid (original units) sorted'!N317&lt;&gt;0,(10^-('Fluid (original units) sorted'!N317)),"")</f>
        <v>7.9432823472428087E-9</v>
      </c>
      <c r="O317" s="265" t="str">
        <f>IF('Fluid (original units) sorted'!O317&lt;&gt;0,(10^-('Fluid (original units) sorted'!O317)),"")</f>
        <v/>
      </c>
      <c r="P317" s="303"/>
      <c r="Q317" s="318"/>
      <c r="R317" s="265" t="s">
        <v>491</v>
      </c>
      <c r="S317" s="303"/>
      <c r="T317" s="303"/>
      <c r="U317" s="303"/>
      <c r="V317" s="303"/>
      <c r="W317" s="303"/>
      <c r="X317" s="303"/>
      <c r="Y317" s="251" t="e">
        <f t="shared" si="4"/>
        <v>#DIV/0!</v>
      </c>
      <c r="Z317" s="251"/>
      <c r="AA317" s="251"/>
      <c r="AB317" s="265">
        <f>('Fluid (original units) sorted'!AB317)/('Fluid (original units) sorted'!AB$420*1000)</f>
        <v>0</v>
      </c>
      <c r="AC317" s="303"/>
      <c r="AD317" s="303"/>
      <c r="AE317" s="303"/>
      <c r="AF317" s="303"/>
      <c r="AG317" s="303"/>
      <c r="AH317" s="307"/>
      <c r="AI317" s="287"/>
      <c r="AJ317" s="24"/>
    </row>
    <row r="318" spans="1:36" s="26" customFormat="1">
      <c r="A318" s="11" t="s">
        <v>389</v>
      </c>
      <c r="B318" s="12" t="s">
        <v>0</v>
      </c>
      <c r="C318" s="12" t="s">
        <v>80</v>
      </c>
      <c r="D318" s="12" t="s">
        <v>263</v>
      </c>
      <c r="E318" s="30">
        <v>35</v>
      </c>
      <c r="F318" s="31"/>
      <c r="G318" s="11">
        <v>41.649762000000003</v>
      </c>
      <c r="H318" s="11">
        <v>-120.199625</v>
      </c>
      <c r="I318" s="11" t="s">
        <v>389</v>
      </c>
      <c r="J318" s="15">
        <v>-4.0099501672487972E-3</v>
      </c>
      <c r="K318" s="16">
        <v>59.900000000000006</v>
      </c>
      <c r="L318" s="16">
        <v>15.5</v>
      </c>
      <c r="M318" s="17">
        <v>21349</v>
      </c>
      <c r="N318" s="265" t="str">
        <f>IF('Fluid (original units) sorted'!N318&lt;&gt;0,(10^-('Fluid (original units) sorted'!N318)),"")</f>
        <v/>
      </c>
      <c r="O318" s="265">
        <f>IF('Fluid (original units) sorted'!O318&lt;&gt;0,(10^-('Fluid (original units) sorted'!O318)),"")</f>
        <v>7.943282347242818E-8</v>
      </c>
      <c r="P318" s="303"/>
      <c r="Q318" s="318"/>
      <c r="R318" s="265" t="s">
        <v>491</v>
      </c>
      <c r="S318" s="265">
        <f>('Fluid (original units) sorted'!S318)/('Fluid (original units) sorted'!S$420*1000)</f>
        <v>4.6604527296937416E-4</v>
      </c>
      <c r="T318" s="265">
        <f>('Fluid (original units) sorted'!T318)/('Fluid (original units) sorted'!T$420*1000)</f>
        <v>3.4798086279245072E-4</v>
      </c>
      <c r="U318" s="265">
        <f>('Fluid (original units) sorted'!U318)/('Fluid (original units) sorted'!U$420*1000)</f>
        <v>3.3249527473061485E-5</v>
      </c>
      <c r="V318" s="265">
        <f>('Fluid (original units) sorted'!V318)/('Fluid (original units) sorted'!V$420*1000)</f>
        <v>5.4890219560878241E-4</v>
      </c>
      <c r="W318" s="265">
        <f>('Fluid (original units) sorted'!W318)/('Fluid (original units) sorted'!W$420*1000)</f>
        <v>2.6332030446410203E-4</v>
      </c>
      <c r="X318" s="265">
        <f>('Fluid (original units) sorted'!X318)/('Fluid (original units) sorted'!X$420*1000)</f>
        <v>5.5499028766996575E-6</v>
      </c>
      <c r="Y318" s="251">
        <f t="shared" si="4"/>
        <v>10.465738590552368</v>
      </c>
      <c r="Z318" s="251"/>
      <c r="AA318" s="251"/>
      <c r="AB318" s="265">
        <f>('Fluid (original units) sorted'!AB318)/('Fluid (original units) sorted'!AB$420*1000)</f>
        <v>1.7584718879293893E-3</v>
      </c>
      <c r="AC318" s="303"/>
      <c r="AD318" s="265">
        <f>('Fluid (original units) sorted'!AD318)/('Fluid (original units) sorted'!AD$420*1000)</f>
        <v>2.706568425172752E-5</v>
      </c>
      <c r="AE318" s="265">
        <f>('Fluid (original units) sorted'!AE318)/('Fluid (original units) sorted'!AE$420*1000)</f>
        <v>4.2309536569542776E-5</v>
      </c>
      <c r="AF318" s="265">
        <f>('Fluid (original units) sorted'!AF318)/('Fluid (original units) sorted'!AF$420*1000)</f>
        <v>1.0527200628389662E-5</v>
      </c>
      <c r="AG318" s="265">
        <f>('Fluid (original units) sorted'!AG318)/('Fluid (original units) sorted'!AG$420*1000)</f>
        <v>1.5645161290322581E-4</v>
      </c>
      <c r="AH318" s="307"/>
      <c r="AI318" s="287"/>
      <c r="AJ318" s="24"/>
    </row>
    <row r="319" spans="1:36" s="26" customFormat="1">
      <c r="A319" s="27" t="s">
        <v>396</v>
      </c>
      <c r="B319" s="12" t="s">
        <v>0</v>
      </c>
      <c r="C319" s="12" t="s">
        <v>85</v>
      </c>
      <c r="D319" s="12"/>
      <c r="E319" s="27">
        <v>45</v>
      </c>
      <c r="F319" s="28"/>
      <c r="G319" s="14">
        <v>41.775060000000003</v>
      </c>
      <c r="H319" s="14">
        <v>-120.18125999999999</v>
      </c>
      <c r="I319" s="27" t="s">
        <v>396</v>
      </c>
      <c r="J319" s="15">
        <v>-4.5951533899608269E-4</v>
      </c>
      <c r="K319" s="16">
        <v>59.900000000000006</v>
      </c>
      <c r="L319" s="16">
        <v>15.5</v>
      </c>
      <c r="M319" s="17">
        <v>27619</v>
      </c>
      <c r="N319" s="265">
        <f>IF('Fluid (original units) sorted'!N319&lt;&gt;0,(10^-('Fluid (original units) sorted'!N319)),"")</f>
        <v>7.943282347242818E-8</v>
      </c>
      <c r="O319" s="265">
        <f>IF('Fluid (original units) sorted'!O319&lt;&gt;0,(10^-('Fluid (original units) sorted'!O319)),"")</f>
        <v>3.9810717055349665E-9</v>
      </c>
      <c r="P319" s="303"/>
      <c r="Q319" s="318"/>
      <c r="R319" s="265" t="s">
        <v>491</v>
      </c>
      <c r="S319" s="303"/>
      <c r="T319" s="265">
        <f>('Fluid (original units) sorted'!T319)/('Fluid (original units) sorted'!T$420*1000)</f>
        <v>4.3497607849056339E-4</v>
      </c>
      <c r="U319" s="265">
        <f>('Fluid (original units) sorted'!U319)/('Fluid (original units) sorted'!U$420*1000)</f>
        <v>5.3710775148791636E-5</v>
      </c>
      <c r="V319" s="265">
        <f>('Fluid (original units) sorted'!V319)/('Fluid (original units) sorted'!V$420*1000)</f>
        <v>7.734530938123753E-4</v>
      </c>
      <c r="W319" s="265">
        <f>('Fluid (original units) sorted'!W319)/('Fluid (original units) sorted'!W$420*1000)</f>
        <v>4.1143797572515943E-4</v>
      </c>
      <c r="X319" s="265">
        <f>('Fluid (original units) sorted'!X319)/('Fluid (original units) sorted'!X$420*1000)</f>
        <v>0</v>
      </c>
      <c r="Y319" s="251">
        <f t="shared" si="4"/>
        <v>8.0984881950702832</v>
      </c>
      <c r="Z319" s="251"/>
      <c r="AA319" s="251"/>
      <c r="AB319" s="265">
        <f>('Fluid (original units) sorted'!AB319)/('Fluid (original units) sorted'!AB$420*1000)</f>
        <v>2.6776731020742976E-3</v>
      </c>
      <c r="AC319" s="303"/>
      <c r="AD319" s="265">
        <f>('Fluid (original units) sorted'!AD319)/('Fluid (original units) sorted'!AD$420*1000)</f>
        <v>3.9557538521755598E-5</v>
      </c>
      <c r="AE319" s="265">
        <f>('Fluid (original units) sorted'!AE319)/('Fluid (original units) sorted'!AE$420*1000)</f>
        <v>7.0515894282571293E-5</v>
      </c>
      <c r="AF319" s="303"/>
      <c r="AG319" s="303"/>
      <c r="AH319" s="307"/>
      <c r="AI319" s="287"/>
      <c r="AJ319" s="24"/>
    </row>
    <row r="320" spans="1:36" s="26" customFormat="1">
      <c r="A320" s="34" t="s">
        <v>409</v>
      </c>
      <c r="B320" s="12" t="s">
        <v>0</v>
      </c>
      <c r="C320" s="12"/>
      <c r="D320" s="12" t="s">
        <v>133</v>
      </c>
      <c r="E320" s="11">
        <v>117.81</v>
      </c>
      <c r="F320" s="13">
        <v>1</v>
      </c>
      <c r="G320" s="11"/>
      <c r="H320" s="11"/>
      <c r="I320" s="34" t="s">
        <v>409</v>
      </c>
      <c r="J320" s="59">
        <v>-0.02</v>
      </c>
      <c r="K320" s="16">
        <v>59.900000000000006</v>
      </c>
      <c r="L320" s="35">
        <v>15.5</v>
      </c>
      <c r="M320" s="60">
        <v>1974</v>
      </c>
      <c r="N320" s="265" t="str">
        <f>IF('Fluid (original units) sorted'!N320&lt;&gt;0,(10^-('Fluid (original units) sorted'!N320)),"")</f>
        <v/>
      </c>
      <c r="O320" s="265" t="str">
        <f>IF('Fluid (original units) sorted'!O320&lt;&gt;0,(10^-('Fluid (original units) sorted'!O320)),"")</f>
        <v/>
      </c>
      <c r="P320" s="265"/>
      <c r="Q320" s="22"/>
      <c r="R320" s="265" t="s">
        <v>491</v>
      </c>
      <c r="S320" s="265">
        <f>('Fluid (original units) sorted'!S320)/('Fluid (original units) sorted'!S$420*1000)</f>
        <v>7.9560585885486018E-4</v>
      </c>
      <c r="T320" s="265">
        <f>('Fluid (original units) sorted'!T320)/('Fluid (original units) sorted'!T$420*1000)</f>
        <v>1.152686607999993E-3</v>
      </c>
      <c r="U320" s="265">
        <f>('Fluid (original units) sorted'!U320)/('Fluid (original units) sorted'!U$420*1000)</f>
        <v>9.5400567288091802E-5</v>
      </c>
      <c r="V320" s="265">
        <f>('Fluid (original units) sorted'!V320)/('Fluid (original units) sorted'!V$420*1000)</f>
        <v>3.2435129740518963E-4</v>
      </c>
      <c r="W320" s="265">
        <f>('Fluid (original units) sorted'!W320)/('Fluid (original units) sorted'!W$420*1000)</f>
        <v>1.9337584859082494E-4</v>
      </c>
      <c r="X320" s="278"/>
      <c r="Y320" s="251">
        <f t="shared" si="4"/>
        <v>12.082596998811296</v>
      </c>
      <c r="Z320" s="278"/>
      <c r="AA320" s="251"/>
      <c r="AB320" s="265">
        <f>('Fluid (original units) sorted'!AB320)/('Fluid (original units) sorted'!AB$420*1000)</f>
        <v>2.2125054083465536E-3</v>
      </c>
      <c r="AC320" s="278"/>
      <c r="AD320" s="265">
        <f>('Fluid (original units) sorted'!AD320)/('Fluid (original units) sorted'!AD$420*1000)</f>
        <v>6.3500259205976099E-5</v>
      </c>
      <c r="AE320" s="265">
        <f>('Fluid (original units) sorted'!AE320)/('Fluid (original units) sorted'!AE$420*1000)</f>
        <v>2.3975404056074237E-5</v>
      </c>
      <c r="AF320" s="278"/>
      <c r="AG320" s="278"/>
      <c r="AH320" s="307"/>
      <c r="AI320" s="299"/>
      <c r="AJ320" s="24"/>
    </row>
    <row r="321" spans="1:36" s="67" customFormat="1">
      <c r="A321" s="109" t="s">
        <v>406</v>
      </c>
      <c r="B321" s="111" t="s">
        <v>0</v>
      </c>
      <c r="C321" s="111"/>
      <c r="D321" s="111" t="s">
        <v>133</v>
      </c>
      <c r="E321" s="110">
        <v>0</v>
      </c>
      <c r="F321" s="112"/>
      <c r="G321" s="110"/>
      <c r="H321" s="110"/>
      <c r="I321" s="109" t="s">
        <v>406</v>
      </c>
      <c r="J321" s="122">
        <v>1.9790565143253946E-2</v>
      </c>
      <c r="K321" s="20">
        <v>60.44</v>
      </c>
      <c r="L321" s="108">
        <v>15.8</v>
      </c>
      <c r="M321" s="109">
        <v>2003</v>
      </c>
      <c r="N321" s="265">
        <f>IF('Fluid (original units) sorted'!N321&lt;&gt;0,(10^-('Fluid (original units) sorted'!N321)),"")</f>
        <v>1E-8</v>
      </c>
      <c r="O321" s="265" t="str">
        <f>IF('Fluid (original units) sorted'!O321&lt;&gt;0,(10^-('Fluid (original units) sorted'!O321)),"")</f>
        <v/>
      </c>
      <c r="P321" s="273"/>
      <c r="Q321" s="92"/>
      <c r="R321" s="265" t="s">
        <v>491</v>
      </c>
      <c r="S321" s="274"/>
      <c r="T321" s="265">
        <f>('Fluid (original units) sorted'!T321)/('Fluid (original units) sorted'!T$420*1000)</f>
        <v>3.349315804377338E-4</v>
      </c>
      <c r="U321" s="265">
        <f>('Fluid (original units) sorted'!U321)/('Fluid (original units) sorted'!U$420*1000)</f>
        <v>2.3018903635196413E-5</v>
      </c>
      <c r="V321" s="265">
        <f>('Fluid (original units) sorted'!V321)/('Fluid (original units) sorted'!V$420*1000)</f>
        <v>3.4930139720558884E-4</v>
      </c>
      <c r="W321" s="265">
        <f>('Fluid (original units) sorted'!W321)/('Fluid (original units) sorted'!W$420*1000)</f>
        <v>2.6620037029417815E-4</v>
      </c>
      <c r="X321" s="273"/>
      <c r="Y321" s="266">
        <f t="shared" si="4"/>
        <v>14.550283790476277</v>
      </c>
      <c r="Z321" s="280">
        <v>1.0000000000000001E-5</v>
      </c>
      <c r="AA321" s="266"/>
      <c r="AB321" s="265">
        <f>('Fluid (original units) sorted'!AB321)/('Fluid (original units) sorted'!AB$420*1000)</f>
        <v>1.5176148208362284E-3</v>
      </c>
      <c r="AC321" s="273"/>
      <c r="AD321" s="273"/>
      <c r="AE321" s="265">
        <f>('Fluid (original units) sorted'!AE321)/('Fluid (original units) sorted'!AE$420*1000)</f>
        <v>6.543874989422616E-6</v>
      </c>
      <c r="AF321" s="265">
        <f>('Fluid (original units) sorted'!AF321)/('Fluid (original units) sorted'!AF$420*1000)</f>
        <v>3.1581601885168981E-6</v>
      </c>
      <c r="AG321" s="265">
        <f>('Fluid (original units) sorted'!AG321)/('Fluid (original units) sorted'!AG$420*1000)</f>
        <v>0</v>
      </c>
      <c r="AH321" s="307"/>
      <c r="AI321" s="301"/>
      <c r="AJ321" s="109"/>
    </row>
    <row r="322" spans="1:36" s="26" customFormat="1">
      <c r="A322" s="24" t="s">
        <v>407</v>
      </c>
      <c r="B322" s="12" t="s">
        <v>0</v>
      </c>
      <c r="C322" s="12"/>
      <c r="D322" s="12" t="s">
        <v>133</v>
      </c>
      <c r="E322" s="11"/>
      <c r="F322" s="13"/>
      <c r="G322" s="11"/>
      <c r="H322" s="11"/>
      <c r="I322" s="24" t="s">
        <v>407</v>
      </c>
      <c r="J322" s="15">
        <v>3.057877627740244E-2</v>
      </c>
      <c r="K322" s="16">
        <v>60.8</v>
      </c>
      <c r="L322" s="35">
        <v>16</v>
      </c>
      <c r="M322" s="24">
        <v>2003</v>
      </c>
      <c r="N322" s="265">
        <f>IF('Fluid (original units) sorted'!N322&lt;&gt;0,(10^-('Fluid (original units) sorted'!N322)),"")</f>
        <v>8.709635899560787E-10</v>
      </c>
      <c r="O322" s="265" t="str">
        <f>IF('Fluid (original units) sorted'!O322&lt;&gt;0,(10^-('Fluid (original units) sorted'!O322)),"")</f>
        <v/>
      </c>
      <c r="P322" s="273"/>
      <c r="Q322" s="92"/>
      <c r="R322" s="265" t="s">
        <v>491</v>
      </c>
      <c r="S322" s="274"/>
      <c r="T322" s="265">
        <f>('Fluid (original units) sorted'!T322)/('Fluid (original units) sorted'!T$420*1000)</f>
        <v>1.8095004865207438E-2</v>
      </c>
      <c r="U322" s="265">
        <f>('Fluid (original units) sorted'!U322)/('Fluid (original units) sorted'!U$420*1000)</f>
        <v>1.7647826120317252E-4</v>
      </c>
      <c r="V322" s="265">
        <f>('Fluid (original units) sorted'!V322)/('Fluid (original units) sorted'!V$420*1000)</f>
        <v>1.746506986027944E-5</v>
      </c>
      <c r="W322" s="265">
        <f>('Fluid (original units) sorted'!W322)/('Fluid (original units) sorted'!W$420*1000)</f>
        <v>3.1968730713844887E-4</v>
      </c>
      <c r="X322" s="265">
        <f>('Fluid (original units) sorted'!X322)/('Fluid (original units) sorted'!X$420*1000)</f>
        <v>7.2148737397095548E-4</v>
      </c>
      <c r="Y322" s="251">
        <f t="shared" si="4"/>
        <v>102.53390271323768</v>
      </c>
      <c r="Z322" s="274"/>
      <c r="AA322" s="251"/>
      <c r="AB322" s="265">
        <f>('Fluid (original units) sorted'!AB322)/('Fluid (original units) sorted'!AB$420*1000)</f>
        <v>1.4913925345150843E-2</v>
      </c>
      <c r="AC322" s="273"/>
      <c r="AD322" s="265">
        <f>('Fluid (original units) sorted'!AD322)/('Fluid (original units) sorted'!AD$420*1000)</f>
        <v>1.1242668843025277E-4</v>
      </c>
      <c r="AE322" s="265">
        <f>('Fluid (original units) sorted'!AE322)/('Fluid (original units) sorted'!AE$420*1000)</f>
        <v>2.3721546836656983E-3</v>
      </c>
      <c r="AF322" s="265">
        <f>('Fluid (original units) sorted'!AF322)/('Fluid (original units) sorted'!AF$420*1000)</f>
        <v>3.1055241853749499E-4</v>
      </c>
      <c r="AG322" s="265">
        <f>('Fluid (original units) sorted'!AG322)/('Fluid (original units) sorted'!AG$420*1000)</f>
        <v>0</v>
      </c>
      <c r="AH322" s="307"/>
      <c r="AI322" s="295"/>
      <c r="AJ322" s="24"/>
    </row>
    <row r="323" spans="1:36" s="26" customFormat="1">
      <c r="A323" s="11" t="s">
        <v>390</v>
      </c>
      <c r="B323" s="12" t="s">
        <v>0</v>
      </c>
      <c r="C323" s="12" t="s">
        <v>250</v>
      </c>
      <c r="D323" s="12" t="s">
        <v>193</v>
      </c>
      <c r="E323" s="30">
        <v>49</v>
      </c>
      <c r="F323" s="31"/>
      <c r="G323" s="11">
        <v>41.645488</v>
      </c>
      <c r="H323" s="11">
        <v>-120.19038500000001</v>
      </c>
      <c r="I323" s="11" t="s">
        <v>390</v>
      </c>
      <c r="J323" s="15">
        <v>4.812886797118796E-3</v>
      </c>
      <c r="K323" s="16">
        <v>60.980000000000004</v>
      </c>
      <c r="L323" s="16">
        <v>16.100000000000001</v>
      </c>
      <c r="M323" s="17">
        <v>21438</v>
      </c>
      <c r="N323" s="265" t="str">
        <f>IF('Fluid (original units) sorted'!N323&lt;&gt;0,(10^-('Fluid (original units) sorted'!N323)),"")</f>
        <v/>
      </c>
      <c r="O323" s="265">
        <f>IF('Fluid (original units) sorted'!O323&lt;&gt;0,(10^-('Fluid (original units) sorted'!O323)),"")</f>
        <v>1E-8</v>
      </c>
      <c r="P323" s="303"/>
      <c r="Q323" s="318"/>
      <c r="R323" s="265" t="s">
        <v>491</v>
      </c>
      <c r="S323" s="265">
        <f>('Fluid (original units) sorted'!S323)/('Fluid (original units) sorted'!S$420*1000)</f>
        <v>5.9920106524633822E-4</v>
      </c>
      <c r="T323" s="265">
        <f>('Fluid (original units) sorted'!T323)/('Fluid (original units) sorted'!T$420*1000)</f>
        <v>7.8295694128301411E-4</v>
      </c>
      <c r="U323" s="265">
        <f>('Fluid (original units) sorted'!U323)/('Fluid (original units) sorted'!U$420*1000)</f>
        <v>3.3249527473061485E-5</v>
      </c>
      <c r="V323" s="265">
        <f>('Fluid (original units) sorted'!V323)/('Fluid (original units) sorted'!V$420*1000)</f>
        <v>8.7325349301397204E-4</v>
      </c>
      <c r="W323" s="265">
        <f>('Fluid (original units) sorted'!W323)/('Fluid (original units) sorted'!W$420*1000)</f>
        <v>6.1715696358773911E-4</v>
      </c>
      <c r="X323" s="265">
        <f>('Fluid (original units) sorted'!X323)/('Fluid (original units) sorted'!X$420*1000)</f>
        <v>5.5499028766996575E-6</v>
      </c>
      <c r="Y323" s="251">
        <f t="shared" si="4"/>
        <v>23.547911828742826</v>
      </c>
      <c r="Z323" s="251"/>
      <c r="AA323" s="251"/>
      <c r="AB323" s="265">
        <f>('Fluid (original units) sorted'!AB323)/('Fluid (original units) sorted'!AB$420*1000)</f>
        <v>3.6967874916697388E-3</v>
      </c>
      <c r="AC323" s="303"/>
      <c r="AD323" s="265">
        <f>('Fluid (original units) sorted'!AD323)/('Fluid (original units) sorted'!AD$420*1000)</f>
        <v>1.5614817837535107E-5</v>
      </c>
      <c r="AE323" s="265">
        <f>('Fluid (original units) sorted'!AE323)/('Fluid (original units) sorted'!AE$420*1000)</f>
        <v>5.6412715426057039E-6</v>
      </c>
      <c r="AF323" s="265">
        <f>('Fluid (original units) sorted'!AF323)/('Fluid (original units) sorted'!AF$420*1000)</f>
        <v>1.5790800942584489E-5</v>
      </c>
      <c r="AG323" s="265">
        <f>('Fluid (original units) sorted'!AG323)/('Fluid (original units) sorted'!AG$420*1000)</f>
        <v>1.1290322580645161E-5</v>
      </c>
      <c r="AH323" s="307"/>
      <c r="AI323" s="287"/>
      <c r="AJ323" s="24"/>
    </row>
    <row r="324" spans="1:36" s="26" customFormat="1">
      <c r="A324" s="11" t="s">
        <v>388</v>
      </c>
      <c r="B324" s="12" t="s">
        <v>0</v>
      </c>
      <c r="C324" s="12" t="s">
        <v>77</v>
      </c>
      <c r="D324" s="12" t="s">
        <v>387</v>
      </c>
      <c r="E324" s="11">
        <v>1100</v>
      </c>
      <c r="F324" s="13"/>
      <c r="G324" s="11">
        <v>41.646014000000001</v>
      </c>
      <c r="H324" s="11">
        <v>-120.181265</v>
      </c>
      <c r="I324" s="11" t="s">
        <v>388</v>
      </c>
      <c r="J324" s="15">
        <v>7.5711390693597759E-3</v>
      </c>
      <c r="K324" s="16">
        <v>62.06</v>
      </c>
      <c r="L324" s="16">
        <v>16.7</v>
      </c>
      <c r="M324" s="17">
        <v>21350</v>
      </c>
      <c r="N324" s="265" t="str">
        <f>IF('Fluid (original units) sorted'!N324&lt;&gt;0,(10^-('Fluid (original units) sorted'!N324)),"")</f>
        <v/>
      </c>
      <c r="O324" s="265">
        <f>IF('Fluid (original units) sorted'!O324&lt;&gt;0,(10^-('Fluid (original units) sorted'!O324)),"")</f>
        <v>3.9810717055349665E-9</v>
      </c>
      <c r="P324" s="303"/>
      <c r="Q324" s="318"/>
      <c r="R324" s="265" t="s">
        <v>491</v>
      </c>
      <c r="S324" s="265">
        <f>('Fluid (original units) sorted'!S324)/('Fluid (original units) sorted'!S$420*1000)</f>
        <v>9.9866844207723037E-4</v>
      </c>
      <c r="T324" s="265">
        <f>('Fluid (original units) sorted'!T324)/('Fluid (original units) sorted'!T$420*1000)</f>
        <v>5.8721770596226056E-3</v>
      </c>
      <c r="U324" s="265">
        <f>('Fluid (original units) sorted'!U324)/('Fluid (original units) sorted'!U$420*1000)</f>
        <v>7.417202282452178E-5</v>
      </c>
      <c r="V324" s="265">
        <f>('Fluid (original units) sorted'!V324)/('Fluid (original units) sorted'!V$420*1000)</f>
        <v>0</v>
      </c>
      <c r="W324" s="265">
        <f>('Fluid (original units) sorted'!W324)/('Fluid (original units) sorted'!W$420*1000)</f>
        <v>0</v>
      </c>
      <c r="X324" s="265">
        <f>('Fluid (original units) sorted'!X324)/('Fluid (original units) sorted'!X$420*1000)</f>
        <v>3.9774303949680877E-5</v>
      </c>
      <c r="Y324" s="251">
        <f t="shared" si="4"/>
        <v>79.169703562152591</v>
      </c>
      <c r="Z324" s="251"/>
      <c r="AA324" s="251"/>
      <c r="AB324" s="265">
        <f>('Fluid (original units) sorted'!AB324)/('Fluid (original units) sorted'!AB$420*1000)</f>
        <v>5.5751551901397686E-3</v>
      </c>
      <c r="AC324" s="303"/>
      <c r="AD324" s="265">
        <f>('Fluid (original units) sorted'!AD324)/('Fluid (original units) sorted'!AD$420*1000)</f>
        <v>2.3942720684220494E-5</v>
      </c>
      <c r="AE324" s="265">
        <f>('Fluid (original units) sorted'!AE324)/('Fluid (original units) sorted'!AE$420*1000)</f>
        <v>9.5901616224296947E-5</v>
      </c>
      <c r="AF324" s="265">
        <f>('Fluid (original units) sorted'!AF324)/('Fluid (original units) sorted'!AF$420*1000)</f>
        <v>1.3159000785487076E-4</v>
      </c>
      <c r="AG324" s="265">
        <f>('Fluid (original units) sorted'!AG324)/('Fluid (original units) sorted'!AG$420*1000)</f>
        <v>6.4516129032258072E-6</v>
      </c>
      <c r="AH324" s="307"/>
      <c r="AI324" s="287"/>
      <c r="AJ324" s="24"/>
    </row>
    <row r="325" spans="1:36" s="26" customFormat="1">
      <c r="A325" s="27" t="s">
        <v>396</v>
      </c>
      <c r="B325" s="12" t="s">
        <v>0</v>
      </c>
      <c r="C325" s="12" t="s">
        <v>85</v>
      </c>
      <c r="D325" s="12"/>
      <c r="E325" s="27">
        <v>45</v>
      </c>
      <c r="F325" s="28"/>
      <c r="G325" s="14">
        <v>41.775060000000003</v>
      </c>
      <c r="H325" s="14">
        <v>-120.18125999999999</v>
      </c>
      <c r="I325" s="27" t="s">
        <v>396</v>
      </c>
      <c r="J325" s="15">
        <v>-6.8650936527968661E-3</v>
      </c>
      <c r="K325" s="16">
        <v>62.06</v>
      </c>
      <c r="L325" s="16">
        <v>16.7</v>
      </c>
      <c r="M325" s="17">
        <v>22838</v>
      </c>
      <c r="N325" s="265">
        <f>IF('Fluid (original units) sorted'!N325&lt;&gt;0,(10^-('Fluid (original units) sorted'!N325)),"")</f>
        <v>6.3095734448019177E-8</v>
      </c>
      <c r="O325" s="265">
        <f>IF('Fluid (original units) sorted'!O325&lt;&gt;0,(10^-('Fluid (original units) sorted'!O325)),"")</f>
        <v>5.0118723362727114E-9</v>
      </c>
      <c r="P325" s="303"/>
      <c r="Q325" s="318"/>
      <c r="R325" s="265" t="s">
        <v>491</v>
      </c>
      <c r="S325" s="265">
        <f>('Fluid (original units) sorted'!S325)/('Fluid (original units) sorted'!S$420*1000)</f>
        <v>6.9906790945406126E-4</v>
      </c>
      <c r="T325" s="265">
        <f>('Fluid (original units) sorted'!T325)/('Fluid (original units) sorted'!T$420*1000)</f>
        <v>4.7847368633961972E-4</v>
      </c>
      <c r="U325" s="265">
        <f>('Fluid (original units) sorted'!U325)/('Fluid (original units) sorted'!U$420*1000)</f>
        <v>6.9056710905589249E-5</v>
      </c>
      <c r="V325" s="265">
        <f>('Fluid (original units) sorted'!V325)/('Fluid (original units) sorted'!V$420*1000)</f>
        <v>1.122754491017964E-3</v>
      </c>
      <c r="W325" s="265">
        <f>('Fluid (original units) sorted'!W325)/('Fluid (original units) sorted'!W$420*1000)</f>
        <v>3.9086607693890145E-4</v>
      </c>
      <c r="X325" s="265">
        <f>('Fluid (original units) sorted'!X325)/('Fluid (original units) sorted'!X$420*1000)</f>
        <v>4.6249190639163818E-6</v>
      </c>
      <c r="Y325" s="251">
        <f t="shared" ref="Y325:Y391" si="5">T325/U325</f>
        <v>6.9287065668934638</v>
      </c>
      <c r="Z325" s="251"/>
      <c r="AA325" s="251"/>
      <c r="AB325" s="265">
        <f>('Fluid (original units) sorted'!AB325)/('Fluid (original units) sorted'!AB$420*1000)</f>
        <v>3.1372737091467516E-3</v>
      </c>
      <c r="AC325" s="303"/>
      <c r="AD325" s="265">
        <f>('Fluid (original units) sorted'!AD325)/('Fluid (original units) sorted'!AD$420*1000)</f>
        <v>5.1008404935948017E-5</v>
      </c>
      <c r="AE325" s="265">
        <f>('Fluid (original units) sorted'!AE325)/('Fluid (original units) sorted'!AE$420*1000)</f>
        <v>1.3256988125123404E-4</v>
      </c>
      <c r="AF325" s="265">
        <f>('Fluid (original units) sorted'!AF325)/('Fluid (original units) sorted'!AF$420*1000)</f>
        <v>1.0527200628389662E-5</v>
      </c>
      <c r="AG325" s="265">
        <f>('Fluid (original units) sorted'!AG325)/('Fluid (original units) sorted'!AG$420*1000)</f>
        <v>2.4193548387096774E-4</v>
      </c>
      <c r="AH325" s="307"/>
      <c r="AI325" s="287"/>
      <c r="AJ325" s="24"/>
    </row>
    <row r="326" spans="1:36" s="26" customFormat="1">
      <c r="A326" s="11" t="s">
        <v>397</v>
      </c>
      <c r="B326" s="12" t="s">
        <v>0</v>
      </c>
      <c r="C326" s="12" t="s">
        <v>80</v>
      </c>
      <c r="D326" s="12" t="s">
        <v>181</v>
      </c>
      <c r="E326" s="11">
        <v>118</v>
      </c>
      <c r="F326" s="13"/>
      <c r="G326" s="11">
        <v>41.751353000000002</v>
      </c>
      <c r="H326" s="11">
        <v>-120.187566</v>
      </c>
      <c r="I326" s="11" t="s">
        <v>397</v>
      </c>
      <c r="J326" s="15">
        <v>1.9719904149395218E-2</v>
      </c>
      <c r="K326" s="16">
        <v>66.02</v>
      </c>
      <c r="L326" s="16">
        <v>18.899999999999999</v>
      </c>
      <c r="M326" s="17">
        <v>30194</v>
      </c>
      <c r="N326" s="265">
        <f>IF('Fluid (original units) sorted'!N326&lt;&gt;0,(10^-('Fluid (original units) sorted'!N326)),"")</f>
        <v>2.5118864315095812E-9</v>
      </c>
      <c r="O326" s="265">
        <f>IF('Fluid (original units) sorted'!O326&lt;&gt;0,(10^-('Fluid (original units) sorted'!O326)),"")</f>
        <v>3.9810717055349665E-9</v>
      </c>
      <c r="P326" s="303"/>
      <c r="Q326" s="318"/>
      <c r="R326" s="265" t="s">
        <v>491</v>
      </c>
      <c r="S326" s="303"/>
      <c r="T326" s="265">
        <f>('Fluid (original units) sorted'!T326)/('Fluid (original units) sorted'!T$420*1000)</f>
        <v>6.9161196479999585E-3</v>
      </c>
      <c r="U326" s="265">
        <f>('Fluid (original units) sorted'!U326)/('Fluid (original units) sorted'!U$420*1000)</f>
        <v>5.3710775148791636E-5</v>
      </c>
      <c r="V326" s="265">
        <f>('Fluid (original units) sorted'!V326)/('Fluid (original units) sorted'!V$420*1000)</f>
        <v>2.49500998003992E-5</v>
      </c>
      <c r="W326" s="265">
        <f>('Fluid (original units) sorted'!W326)/('Fluid (original units) sorted'!W$420*1000)</f>
        <v>0</v>
      </c>
      <c r="X326" s="265">
        <f>('Fluid (original units) sorted'!X326)/('Fluid (original units) sorted'!X$420*1000)</f>
        <v>1.1099805753399315E-4</v>
      </c>
      <c r="Y326" s="251">
        <f t="shared" si="5"/>
        <v>128.76596230161752</v>
      </c>
      <c r="Z326" s="251"/>
      <c r="AA326" s="251"/>
      <c r="AB326" s="265">
        <f>('Fluid (original units) sorted'!AB326)/('Fluid (original units) sorted'!AB$420*1000)</f>
        <v>6.2145995130231833E-3</v>
      </c>
      <c r="AC326" s="303"/>
      <c r="AD326" s="303"/>
      <c r="AE326" s="265">
        <f>('Fluid (original units) sorted'!AE326)/('Fluid (original units) sorted'!AE$420*1000)</f>
        <v>4.2309536569542773E-4</v>
      </c>
      <c r="AF326" s="265">
        <f>('Fluid (original units) sorted'!AF326)/('Fluid (original units) sorted'!AF$420*1000)</f>
        <v>1.1053560659809144E-4</v>
      </c>
      <c r="AG326" s="265">
        <f>('Fluid (original units) sorted'!AG326)/('Fluid (original units) sorted'!AG$420*1000)</f>
        <v>0</v>
      </c>
      <c r="AH326" s="307"/>
      <c r="AI326" s="287"/>
      <c r="AJ326" s="24"/>
    </row>
    <row r="327" spans="1:36" s="26" customFormat="1">
      <c r="A327" s="11" t="s">
        <v>398</v>
      </c>
      <c r="B327" s="12" t="s">
        <v>0</v>
      </c>
      <c r="C327" s="12" t="s">
        <v>250</v>
      </c>
      <c r="D327" s="12" t="s">
        <v>181</v>
      </c>
      <c r="E327" s="11">
        <v>183</v>
      </c>
      <c r="F327" s="13"/>
      <c r="G327" s="11">
        <v>41.749437999999998</v>
      </c>
      <c r="H327" s="11">
        <v>-120.190308</v>
      </c>
      <c r="I327" s="11" t="s">
        <v>398</v>
      </c>
      <c r="J327" s="15">
        <v>0.12103068437085393</v>
      </c>
      <c r="K327" s="16">
        <v>66.02</v>
      </c>
      <c r="L327" s="16">
        <v>18.899999999999999</v>
      </c>
      <c r="M327" s="17">
        <v>21342</v>
      </c>
      <c r="N327" s="265" t="str">
        <f>IF('Fluid (original units) sorted'!N327&lt;&gt;0,(10^-('Fluid (original units) sorted'!N327)),"")</f>
        <v/>
      </c>
      <c r="O327" s="265">
        <f>IF('Fluid (original units) sorted'!O327&lt;&gt;0,(10^-('Fluid (original units) sorted'!O327)),"")</f>
        <v>3.9810717055349665E-9</v>
      </c>
      <c r="P327" s="303"/>
      <c r="Q327" s="318"/>
      <c r="R327" s="265" t="s">
        <v>491</v>
      </c>
      <c r="S327" s="265">
        <f>('Fluid (original units) sorted'!S327)/('Fluid (original units) sorted'!S$420*1000)</f>
        <v>7.6564580559254332E-4</v>
      </c>
      <c r="T327" s="265">
        <f>('Fluid (original units) sorted'!T327)/('Fluid (original units) sorted'!T$420*1000)</f>
        <v>1.1744354119245211E-3</v>
      </c>
      <c r="U327" s="265">
        <f>('Fluid (original units) sorted'!U327)/('Fluid (original units) sorted'!U$420*1000)</f>
        <v>1.2788279797331341E-4</v>
      </c>
      <c r="V327" s="265">
        <f>('Fluid (original units) sorted'!V327)/('Fluid (original units) sorted'!V$420*1000)</f>
        <v>6.4870259481037925E-4</v>
      </c>
      <c r="W327" s="265">
        <f>('Fluid (original units) sorted'!W327)/('Fluid (original units) sorted'!W$420*1000)</f>
        <v>3.7029417815264348E-4</v>
      </c>
      <c r="X327" s="265">
        <f>('Fluid (original units) sorted'!X327)/('Fluid (original units) sorted'!X$420*1000)</f>
        <v>7.3998705022662106E-6</v>
      </c>
      <c r="Y327" s="251">
        <f t="shared" si="5"/>
        <v>9.1836856132097022</v>
      </c>
      <c r="Z327" s="251"/>
      <c r="AA327" s="251"/>
      <c r="AB327" s="265">
        <f>('Fluid (original units) sorted'!AB327)/('Fluid (original units) sorted'!AB$420*1000)</f>
        <v>2.2580377651820567E-3</v>
      </c>
      <c r="AC327" s="303"/>
      <c r="AD327" s="265">
        <f>('Fluid (original units) sorted'!AD327)/('Fluid (original units) sorted'!AD$420*1000)</f>
        <v>7.3910137764332835E-5</v>
      </c>
      <c r="AE327" s="265">
        <f>('Fluid (original units) sorted'!AE327)/('Fluid (original units) sorted'!AE$420*1000)</f>
        <v>1.9744450399119962E-4</v>
      </c>
      <c r="AF327" s="265">
        <f>('Fluid (original units) sorted'!AF327)/('Fluid (original units) sorted'!AF$420*1000)</f>
        <v>1.5790800942584489E-5</v>
      </c>
      <c r="AG327" s="265">
        <f>('Fluid (original units) sorted'!AG327)/('Fluid (original units) sorted'!AG$420*1000)</f>
        <v>0</v>
      </c>
      <c r="AH327" s="307"/>
      <c r="AI327" s="287"/>
      <c r="AJ327" s="24"/>
    </row>
    <row r="328" spans="1:36" s="26" customFormat="1">
      <c r="A328" s="27" t="s">
        <v>398</v>
      </c>
      <c r="B328" s="12" t="s">
        <v>0</v>
      </c>
      <c r="C328" s="12" t="s">
        <v>250</v>
      </c>
      <c r="D328" s="12" t="s">
        <v>181</v>
      </c>
      <c r="E328" s="27">
        <v>183</v>
      </c>
      <c r="F328" s="28"/>
      <c r="G328" s="11">
        <v>41.749437999999998</v>
      </c>
      <c r="H328" s="11">
        <v>-120.190308</v>
      </c>
      <c r="I328" s="27" t="s">
        <v>398</v>
      </c>
      <c r="J328" s="15">
        <v>-5.2342896166973595E-3</v>
      </c>
      <c r="K328" s="16">
        <v>66.02</v>
      </c>
      <c r="L328" s="16">
        <v>18.899999999999999</v>
      </c>
      <c r="M328" s="17">
        <v>23229</v>
      </c>
      <c r="N328" s="265" t="str">
        <f>IF('Fluid (original units) sorted'!N328&lt;&gt;0,(10^-('Fluid (original units) sorted'!N328)),"")</f>
        <v/>
      </c>
      <c r="O328" s="265">
        <f>IF('Fluid (original units) sorted'!O328&lt;&gt;0,(10^-('Fluid (original units) sorted'!O328)),"")</f>
        <v>3.9810717055349665E-9</v>
      </c>
      <c r="P328" s="303"/>
      <c r="Q328" s="318"/>
      <c r="R328" s="265" t="s">
        <v>491</v>
      </c>
      <c r="S328" s="265">
        <f>('Fluid (original units) sorted'!S328)/('Fluid (original units) sorted'!S$420*1000)</f>
        <v>6.4913448735019969E-4</v>
      </c>
      <c r="T328" s="265">
        <f>('Fluid (original units) sorted'!T328)/('Fluid (original units) sorted'!T$420*1000)</f>
        <v>1.3484258433207465E-3</v>
      </c>
      <c r="U328" s="265">
        <f>('Fluid (original units) sorted'!U328)/('Fluid (original units) sorted'!U$420*1000)</f>
        <v>8.184499070292059E-5</v>
      </c>
      <c r="V328" s="265">
        <f>('Fluid (original units) sorted'!V328)/('Fluid (original units) sorted'!V$420*1000)</f>
        <v>6.2375249500998004E-4</v>
      </c>
      <c r="W328" s="265">
        <f>('Fluid (original units) sorted'!W328)/('Fluid (original units) sorted'!W$420*1000)</f>
        <v>3.7852293766714662E-4</v>
      </c>
      <c r="X328" s="265">
        <f>('Fluid (original units) sorted'!X328)/('Fluid (original units) sorted'!X$420*1000)</f>
        <v>9.2498381278327637E-6</v>
      </c>
      <c r="Y328" s="251">
        <f t="shared" si="5"/>
        <v>16.475361921846105</v>
      </c>
      <c r="Z328" s="251"/>
      <c r="AA328" s="251"/>
      <c r="AB328" s="265">
        <f>('Fluid (original units) sorted'!AB328)/('Fluid (original units) sorted'!AB$420*1000)</f>
        <v>3.1772389793269652E-3</v>
      </c>
      <c r="AC328" s="303"/>
      <c r="AD328" s="265">
        <f>('Fluid (original units) sorted'!AD328)/('Fluid (original units) sorted'!AD$420*1000)</f>
        <v>4.9967417080112341E-5</v>
      </c>
      <c r="AE328" s="265">
        <f>('Fluid (original units) sorted'!AE328)/('Fluid (original units) sorted'!AE$420*1000)</f>
        <v>1.692381462781711E-4</v>
      </c>
      <c r="AF328" s="265">
        <f>('Fluid (original units) sorted'!AF328)/('Fluid (original units) sorted'!AF$420*1000)</f>
        <v>5.2636003141948311E-6</v>
      </c>
      <c r="AG328" s="265">
        <f>('Fluid (original units) sorted'!AG328)/('Fluid (original units) sorted'!AG$420*1000)</f>
        <v>1.9354838709677417E-5</v>
      </c>
      <c r="AH328" s="307"/>
      <c r="AI328" s="287"/>
      <c r="AJ328" s="24"/>
    </row>
    <row r="329" spans="1:36" s="26" customFormat="1">
      <c r="A329" s="11" t="s">
        <v>386</v>
      </c>
      <c r="B329" s="12" t="s">
        <v>0</v>
      </c>
      <c r="C329" s="12" t="s">
        <v>77</v>
      </c>
      <c r="D329" s="12" t="s">
        <v>181</v>
      </c>
      <c r="E329" s="11">
        <v>600</v>
      </c>
      <c r="F329" s="13"/>
      <c r="G329" s="11">
        <v>41.714212000000003</v>
      </c>
      <c r="H329" s="11">
        <v>-120.197512</v>
      </c>
      <c r="I329" s="11" t="s">
        <v>386</v>
      </c>
      <c r="J329" s="15">
        <v>1.534866591809405E-2</v>
      </c>
      <c r="K329" s="16">
        <v>68</v>
      </c>
      <c r="L329" s="16">
        <v>20</v>
      </c>
      <c r="M329" s="17">
        <v>30194</v>
      </c>
      <c r="N329" s="265">
        <f>IF('Fluid (original units) sorted'!N329&lt;&gt;0,(10^-('Fluid (original units) sorted'!N329)),"")</f>
        <v>3.9810717055349665E-9</v>
      </c>
      <c r="O329" s="265">
        <f>IF('Fluid (original units) sorted'!O329&lt;&gt;0,(10^-('Fluid (original units) sorted'!O329)),"")</f>
        <v>5.0118723362727114E-9</v>
      </c>
      <c r="P329" s="303"/>
      <c r="Q329" s="318"/>
      <c r="R329" s="265" t="s">
        <v>491</v>
      </c>
      <c r="S329" s="303"/>
      <c r="T329" s="265">
        <f>('Fluid (original units) sorted'!T329)/('Fluid (original units) sorted'!T$420*1000)</f>
        <v>2.1444320669584776E-2</v>
      </c>
      <c r="U329" s="265">
        <f>('Fluid (original units) sorted'!U329)/('Fluid (original units) sorted'!U$420*1000)</f>
        <v>1.8159357312210503E-4</v>
      </c>
      <c r="V329" s="265">
        <f>('Fluid (original units) sorted'!V329)/('Fluid (original units) sorted'!V$420*1000)</f>
        <v>7.4850299401197604E-5</v>
      </c>
      <c r="W329" s="265">
        <f>('Fluid (original units) sorted'!W329)/('Fluid (original units) sorted'!W$420*1000)</f>
        <v>4.1143797572515941E-5</v>
      </c>
      <c r="X329" s="265">
        <f>('Fluid (original units) sorted'!X329)/('Fluid (original units) sorted'!X$420*1000)</f>
        <v>2.8674498196281566E-4</v>
      </c>
      <c r="Y329" s="251">
        <f t="shared" si="5"/>
        <v>118.08964546980656</v>
      </c>
      <c r="Z329" s="251"/>
      <c r="AA329" s="251"/>
      <c r="AB329" s="265">
        <f>('Fluid (original units) sorted'!AB329)/('Fluid (original units) sorted'!AB$420*1000)</f>
        <v>1.0291057071404949E-2</v>
      </c>
      <c r="AC329" s="303"/>
      <c r="AD329" s="303"/>
      <c r="AE329" s="265">
        <f>('Fluid (original units) sorted'!AE329)/('Fluid (original units) sorted'!AE$420*1000)</f>
        <v>1.0690209573237807E-2</v>
      </c>
      <c r="AF329" s="265">
        <f>('Fluid (original units) sorted'!AF329)/('Fluid (original units) sorted'!AF$420*1000)</f>
        <v>2.1580761288198801E-4</v>
      </c>
      <c r="AG329" s="265">
        <f>('Fluid (original units) sorted'!AG329)/('Fluid (original units) sorted'!AG$420*1000)</f>
        <v>0</v>
      </c>
      <c r="AH329" s="307"/>
      <c r="AI329" s="287"/>
      <c r="AJ329" s="24"/>
    </row>
    <row r="330" spans="1:36" s="26" customFormat="1">
      <c r="A330" s="11" t="s">
        <v>379</v>
      </c>
      <c r="B330" s="12" t="s">
        <v>0</v>
      </c>
      <c r="C330" s="12" t="s">
        <v>80</v>
      </c>
      <c r="D330" s="12" t="s">
        <v>245</v>
      </c>
      <c r="E330" s="11">
        <v>140</v>
      </c>
      <c r="F330" s="13"/>
      <c r="G330" s="11">
        <v>41.620626999999999</v>
      </c>
      <c r="H330" s="11">
        <v>-120.180796</v>
      </c>
      <c r="I330" s="11" t="s">
        <v>379</v>
      </c>
      <c r="J330" s="15">
        <v>9.3162945170152892E-3</v>
      </c>
      <c r="K330" s="16">
        <v>68.900000000000006</v>
      </c>
      <c r="L330" s="16">
        <v>20.5</v>
      </c>
      <c r="M330" s="17">
        <v>26555</v>
      </c>
      <c r="N330" s="265">
        <f>IF('Fluid (original units) sorted'!N330&lt;&gt;0,(10^-('Fluid (original units) sorted'!N330)),"")</f>
        <v>3.981071705534957E-8</v>
      </c>
      <c r="O330" s="265">
        <f>IF('Fluid (original units) sorted'!O330&lt;&gt;0,(10^-('Fluid (original units) sorted'!O330)),"")</f>
        <v>3.981071705534957E-8</v>
      </c>
      <c r="P330" s="303"/>
      <c r="Q330" s="318"/>
      <c r="R330" s="265" t="s">
        <v>491</v>
      </c>
      <c r="S330" s="303"/>
      <c r="T330" s="265">
        <f>('Fluid (original units) sorted'!T330)/('Fluid (original units) sorted'!T$420*1000)</f>
        <v>6.5246411773584511E-4</v>
      </c>
      <c r="U330" s="265">
        <f>('Fluid (original units) sorted'!U330)/('Fluid (original units) sorted'!U$420*1000)</f>
        <v>2.0461247675730148E-5</v>
      </c>
      <c r="V330" s="265">
        <f>('Fluid (original units) sorted'!V330)/('Fluid (original units) sorted'!V$420*1000)</f>
        <v>7.9840319361277441E-4</v>
      </c>
      <c r="W330" s="265">
        <f>('Fluid (original units) sorted'!W330)/('Fluid (original units) sorted'!W$420*1000)</f>
        <v>5.3486936844270722E-4</v>
      </c>
      <c r="X330" s="265">
        <f>('Fluid (original units) sorted'!X330)/('Fluid (original units) sorted'!X$420*1000)</f>
        <v>0</v>
      </c>
      <c r="Y330" s="251">
        <f t="shared" si="5"/>
        <v>31.887797268089241</v>
      </c>
      <c r="Z330" s="251"/>
      <c r="AA330" s="251"/>
      <c r="AB330" s="265">
        <f>('Fluid (original units) sorted'!AB330)/('Fluid (original units) sorted'!AB$420*1000)</f>
        <v>2.7376210073446175E-3</v>
      </c>
      <c r="AC330" s="303"/>
      <c r="AD330" s="265">
        <f>('Fluid (original units) sorted'!AD330)/('Fluid (original units) sorted'!AD$420*1000)</f>
        <v>7.1828162052661496E-5</v>
      </c>
      <c r="AE330" s="265">
        <f>('Fluid (original units) sorted'!AE330)/('Fluid (original units) sorted'!AE$420*1000)</f>
        <v>2.0308577553380532E-4</v>
      </c>
      <c r="AF330" s="303"/>
      <c r="AG330" s="303"/>
      <c r="AH330" s="307"/>
      <c r="AI330" s="287"/>
      <c r="AJ330" s="24"/>
    </row>
    <row r="331" spans="1:36" s="26" customFormat="1">
      <c r="A331" s="27" t="s">
        <v>388</v>
      </c>
      <c r="B331" s="12" t="s">
        <v>0</v>
      </c>
      <c r="C331" s="12" t="s">
        <v>77</v>
      </c>
      <c r="D331" s="12" t="s">
        <v>387</v>
      </c>
      <c r="E331" s="27">
        <v>1100</v>
      </c>
      <c r="F331" s="28"/>
      <c r="G331" s="11">
        <v>41.646014000000001</v>
      </c>
      <c r="H331" s="11">
        <v>-120.181265</v>
      </c>
      <c r="I331" s="27" t="s">
        <v>388</v>
      </c>
      <c r="J331" s="15">
        <v>1.0699076682195293E-2</v>
      </c>
      <c r="K331" s="46"/>
      <c r="L331" s="16"/>
      <c r="M331" s="17">
        <v>22516</v>
      </c>
      <c r="N331" s="265" t="str">
        <f>IF('Fluid (original units) sorted'!N331&lt;&gt;0,(10^-('Fluid (original units) sorted'!N331)),"")</f>
        <v/>
      </c>
      <c r="O331" s="265">
        <f>IF('Fluid (original units) sorted'!O331&lt;&gt;0,(10^-('Fluid (original units) sorted'!O331)),"")</f>
        <v>3.9810717055349665E-9</v>
      </c>
      <c r="P331" s="303"/>
      <c r="Q331" s="318"/>
      <c r="R331" s="265" t="s">
        <v>491</v>
      </c>
      <c r="S331" s="265">
        <f>('Fluid (original units) sorted'!S331)/('Fluid (original units) sorted'!S$420*1000)</f>
        <v>8.8215712383488685E-4</v>
      </c>
      <c r="T331" s="265">
        <f>('Fluid (original units) sorted'!T331)/('Fluid (original units) sorted'!T$420*1000)</f>
        <v>5.2197129418867609E-3</v>
      </c>
      <c r="U331" s="265">
        <f>('Fluid (original units) sorted'!U331)/('Fluid (original units) sorted'!U$420*1000)</f>
        <v>4.3480151310926561E-5</v>
      </c>
      <c r="V331" s="265">
        <f>('Fluid (original units) sorted'!V331)/('Fluid (original units) sorted'!V$420*1000)</f>
        <v>5.2395209580838323E-5</v>
      </c>
      <c r="W331" s="265">
        <f>('Fluid (original units) sorted'!W331)/('Fluid (original units) sorted'!W$420*1000)</f>
        <v>0</v>
      </c>
      <c r="X331" s="265">
        <f>('Fluid (original units) sorted'!X331)/('Fluid (original units) sorted'!X$420*1000)</f>
        <v>4.1624271575247432E-5</v>
      </c>
      <c r="Y331" s="251">
        <f t="shared" si="5"/>
        <v>120.04817795045362</v>
      </c>
      <c r="Z331" s="251"/>
      <c r="AA331" s="251"/>
      <c r="AB331" s="265">
        <f>('Fluid (original units) sorted'!AB331)/('Fluid (original units) sorted'!AB$420*1000)</f>
        <v>5.015641407616781E-3</v>
      </c>
      <c r="AC331" s="303"/>
      <c r="AD331" s="265">
        <f>('Fluid (original units) sorted'!AD331)/('Fluid (original units) sorted'!AD$420*1000)</f>
        <v>5.2049392791783688E-6</v>
      </c>
      <c r="AE331" s="265">
        <f>('Fluid (original units) sorted'!AE331)/('Fluid (original units) sorted'!AE$420*1000)</f>
        <v>3.948890079823992E-5</v>
      </c>
      <c r="AF331" s="265">
        <f>('Fluid (original units) sorted'!AF331)/('Fluid (original units) sorted'!AF$420*1000)</f>
        <v>1.2106280722648109E-4</v>
      </c>
      <c r="AG331" s="265">
        <f>('Fluid (original units) sorted'!AG331)/('Fluid (original units) sorted'!AG$420*1000)</f>
        <v>6.7741935483870964E-5</v>
      </c>
      <c r="AH331" s="307"/>
      <c r="AI331" s="287"/>
      <c r="AJ331" s="24"/>
    </row>
    <row r="332" spans="1:36">
      <c r="A332" s="11" t="s">
        <v>391</v>
      </c>
      <c r="B332" s="12" t="s">
        <v>0</v>
      </c>
      <c r="C332" s="12" t="s">
        <v>85</v>
      </c>
      <c r="E332" s="30">
        <v>70</v>
      </c>
      <c r="F332" s="31"/>
      <c r="G332" s="11">
        <v>41.645415999999997</v>
      </c>
      <c r="H332" s="14">
        <v>-120.19455000000001</v>
      </c>
      <c r="I332" s="11" t="s">
        <v>391</v>
      </c>
      <c r="J332" s="15">
        <v>-1.3005758698957585E-2</v>
      </c>
      <c r="M332" s="17">
        <v>20676</v>
      </c>
      <c r="N332" s="265">
        <f>IF('Fluid (original units) sorted'!N332&lt;&gt;0,(10^-('Fluid (original units) sorted'!N332)),"")</f>
        <v>1E-8</v>
      </c>
      <c r="O332" s="265" t="str">
        <f>IF('Fluid (original units) sorted'!O332&lt;&gt;0,(10^-('Fluid (original units) sorted'!O332)),"")</f>
        <v/>
      </c>
      <c r="P332" s="303"/>
      <c r="Q332" s="318"/>
      <c r="R332" s="265" t="s">
        <v>491</v>
      </c>
      <c r="S332" s="265">
        <f>('Fluid (original units) sorted'!S332)/('Fluid (original units) sorted'!S$420*1000)</f>
        <v>9.8202396804260988E-4</v>
      </c>
      <c r="T332" s="265">
        <f>('Fluid (original units) sorted'!T332)/('Fluid (original units) sorted'!T$420*1000)</f>
        <v>1.78340192181131E-3</v>
      </c>
      <c r="U332" s="265">
        <f>('Fluid (original units) sorted'!U332)/('Fluid (original units) sorted'!U$420*1000)</f>
        <v>1.3044045393277966E-4</v>
      </c>
      <c r="V332" s="265">
        <f>('Fluid (original units) sorted'!V332)/('Fluid (original units) sorted'!V$420*1000)</f>
        <v>3.4930139720558884E-4</v>
      </c>
      <c r="W332" s="265">
        <f>('Fluid (original units) sorted'!W332)/('Fluid (original units) sorted'!W$420*1000)</f>
        <v>2.1394774737708291E-4</v>
      </c>
      <c r="X332" s="265">
        <f>('Fluid (original units) sorted'!X332)/('Fluid (original units) sorted'!X$420*1000)</f>
        <v>0</v>
      </c>
      <c r="Y332" s="251">
        <f t="shared" si="5"/>
        <v>13.672153599912775</v>
      </c>
      <c r="Z332" s="251"/>
      <c r="AA332" s="251"/>
      <c r="AB332" s="265">
        <f>('Fluid (original units) sorted'!AB332)/('Fluid (original units) sorted'!AB$420*1000)</f>
        <v>2.8575168178852578E-3</v>
      </c>
      <c r="AC332" s="303"/>
      <c r="AD332" s="265">
        <f>('Fluid (original units) sorted'!AD332)/('Fluid (original units) sorted'!AD$420*1000)</f>
        <v>1.9778769260877799E-5</v>
      </c>
      <c r="AE332" s="265">
        <f>('Fluid (original units) sorted'!AE332)/('Fluid (original units) sorted'!AE$420*1000)</f>
        <v>1.4103178856514259E-5</v>
      </c>
      <c r="AF332" s="265">
        <f>('Fluid (original units) sorted'!AF332)/('Fluid (original units) sorted'!AF$420*1000)</f>
        <v>1.5790800942584489E-5</v>
      </c>
      <c r="AG332" s="265">
        <f>('Fluid (original units) sorted'!AG332)/('Fluid (original units) sorted'!AG$420*1000)</f>
        <v>1.9354838709677419E-4</v>
      </c>
      <c r="AH332" s="307"/>
      <c r="AI332" s="287"/>
      <c r="AJ332" s="24"/>
    </row>
    <row r="333" spans="1:36">
      <c r="A333" s="34" t="s">
        <v>410</v>
      </c>
      <c r="B333" s="12" t="s">
        <v>0</v>
      </c>
      <c r="D333" s="12" t="s">
        <v>133</v>
      </c>
      <c r="E333" s="11">
        <v>60.39</v>
      </c>
      <c r="F333" s="13">
        <v>1</v>
      </c>
      <c r="I333" s="34" t="s">
        <v>410</v>
      </c>
      <c r="J333" s="59">
        <v>-0.04</v>
      </c>
      <c r="K333" s="95"/>
      <c r="L333" s="35"/>
      <c r="M333" s="60">
        <v>1974</v>
      </c>
      <c r="N333" s="265" t="str">
        <f>IF('Fluid (original units) sorted'!N333&lt;&gt;0,(10^-('Fluid (original units) sorted'!N333)),"")</f>
        <v/>
      </c>
      <c r="O333" s="265" t="str">
        <f>IF('Fluid (original units) sorted'!O333&lt;&gt;0,(10^-('Fluid (original units) sorted'!O333)),"")</f>
        <v/>
      </c>
      <c r="P333" s="265"/>
      <c r="Q333" s="22"/>
      <c r="R333" s="265" t="s">
        <v>491</v>
      </c>
      <c r="S333" s="265">
        <f>('Fluid (original units) sorted'!S333)/('Fluid (original units) sorted'!S$420*1000)</f>
        <v>7.9394141145139817E-4</v>
      </c>
      <c r="T333" s="265">
        <f>('Fluid (original units) sorted'!T333)/('Fluid (original units) sorted'!T$420*1000)</f>
        <v>6.9596172558490145E-4</v>
      </c>
      <c r="U333" s="265">
        <f>('Fluid (original units) sorted'!U333)/('Fluid (original units) sorted'!U$420*1000)</f>
        <v>6.7266351733962854E-5</v>
      </c>
      <c r="V333" s="265">
        <f>('Fluid (original units) sorted'!V333)/('Fluid (original units) sorted'!V$420*1000)</f>
        <v>4.4910179640718562E-4</v>
      </c>
      <c r="W333" s="265">
        <f>('Fluid (original units) sorted'!W333)/('Fluid (original units) sorted'!W$420*1000)</f>
        <v>2.7154906397860524E-4</v>
      </c>
      <c r="X333" s="278"/>
      <c r="Y333" s="251">
        <f t="shared" si="5"/>
        <v>10.346357541990933</v>
      </c>
      <c r="Z333" s="278"/>
      <c r="AA333" s="251"/>
      <c r="AB333" s="265">
        <f>('Fluid (original units) sorted'!AB333)/('Fluid (original units) sorted'!AB$420*1000)</f>
        <v>2.2616721951986994E-3</v>
      </c>
      <c r="AC333" s="278"/>
      <c r="AD333" s="265">
        <f>('Fluid (original units) sorted'!AD333)/('Fluid (original units) sorted'!AD$420*1000)</f>
        <v>5.2049392791783687E-5</v>
      </c>
      <c r="AE333" s="265">
        <f>('Fluid (original units) sorted'!AE333)/('Fluid (original units) sorted'!AE$420*1000)</f>
        <v>1.974445039911996E-5</v>
      </c>
      <c r="AF333" s="278"/>
      <c r="AG333" s="278"/>
      <c r="AH333" s="307"/>
      <c r="AI333" s="299"/>
      <c r="AJ333" s="24"/>
    </row>
    <row r="334" spans="1:36">
      <c r="A334" s="34" t="s">
        <v>413</v>
      </c>
      <c r="B334" s="12" t="s">
        <v>0</v>
      </c>
      <c r="D334" s="12" t="s">
        <v>133</v>
      </c>
      <c r="F334" s="13">
        <v>1</v>
      </c>
      <c r="I334" s="34" t="s">
        <v>413</v>
      </c>
      <c r="J334" s="59">
        <v>0.02</v>
      </c>
      <c r="K334" s="95"/>
      <c r="L334" s="35"/>
      <c r="M334" s="60">
        <v>1974</v>
      </c>
      <c r="N334" s="265" t="str">
        <f>IF('Fluid (original units) sorted'!N334&lt;&gt;0,(10^-('Fluid (original units) sorted'!N334)),"")</f>
        <v/>
      </c>
      <c r="O334" s="265" t="str">
        <f>IF('Fluid (original units) sorted'!O334&lt;&gt;0,(10^-('Fluid (original units) sorted'!O334)),"")</f>
        <v/>
      </c>
      <c r="P334" s="265"/>
      <c r="Q334" s="22"/>
      <c r="R334" s="265" t="s">
        <v>491</v>
      </c>
      <c r="S334" s="265">
        <f>('Fluid (original units) sorted'!S334)/('Fluid (original units) sorted'!S$420*1000)</f>
        <v>7.4900133155792273E-4</v>
      </c>
      <c r="T334" s="265">
        <f>('Fluid (original units) sorted'!T334)/('Fluid (original units) sorted'!T$420*1000)</f>
        <v>3.4798086279245071E-3</v>
      </c>
      <c r="U334" s="265">
        <f>('Fluid (original units) sorted'!U334)/('Fluid (original units) sorted'!U$420*1000)</f>
        <v>5.1920415977165241E-5</v>
      </c>
      <c r="V334" s="265">
        <f>('Fluid (original units) sorted'!V334)/('Fluid (original units) sorted'!V$420*1000)</f>
        <v>3.3682634730538922E-5</v>
      </c>
      <c r="W334" s="265">
        <f>('Fluid (original units) sorted'!W334)/('Fluid (original units) sorted'!W$420*1000)</f>
        <v>1.8103270931907015E-5</v>
      </c>
      <c r="X334" s="278"/>
      <c r="Y334" s="251">
        <f t="shared" si="5"/>
        <v>67.02197126954718</v>
      </c>
      <c r="Z334" s="278"/>
      <c r="AA334" s="251"/>
      <c r="AB334" s="265">
        <f>('Fluid (original units) sorted'!AB334)/('Fluid (original units) sorted'!AB$420*1000)</f>
        <v>3.408897221748764E-3</v>
      </c>
      <c r="AC334" s="278"/>
      <c r="AD334" s="265">
        <f>('Fluid (original units) sorted'!AD334)/('Fluid (original units) sorted'!AD$420*1000)</f>
        <v>1.4573829981699431E-5</v>
      </c>
      <c r="AE334" s="265">
        <f>('Fluid (original units) sorted'!AE334)/('Fluid (original units) sorted'!AE$420*1000)</f>
        <v>2.5385721941725665E-5</v>
      </c>
      <c r="AF334" s="278"/>
      <c r="AG334" s="278"/>
      <c r="AH334" s="307"/>
      <c r="AI334" s="299"/>
      <c r="AJ334" s="24"/>
    </row>
    <row r="335" spans="1:36">
      <c r="A335" s="34" t="s">
        <v>415</v>
      </c>
      <c r="B335" s="12" t="s">
        <v>0</v>
      </c>
      <c r="D335" s="12" t="s">
        <v>133</v>
      </c>
      <c r="E335" s="11">
        <v>65.34</v>
      </c>
      <c r="F335" s="13">
        <v>1</v>
      </c>
      <c r="I335" s="34" t="s">
        <v>415</v>
      </c>
      <c r="J335" s="59">
        <v>0</v>
      </c>
      <c r="K335" s="95"/>
      <c r="L335" s="35"/>
      <c r="M335" s="60">
        <v>1974</v>
      </c>
      <c r="N335" s="265" t="str">
        <f>IF('Fluid (original units) sorted'!N335&lt;&gt;0,(10^-('Fluid (original units) sorted'!N335)),"")</f>
        <v/>
      </c>
      <c r="O335" s="265" t="str">
        <f>IF('Fluid (original units) sorted'!O335&lt;&gt;0,(10^-('Fluid (original units) sorted'!O335)),"")</f>
        <v/>
      </c>
      <c r="P335" s="265"/>
      <c r="Q335" s="22"/>
      <c r="R335" s="265" t="s">
        <v>491</v>
      </c>
      <c r="S335" s="265">
        <f>('Fluid (original units) sorted'!S335)/('Fluid (original units) sorted'!S$420*1000)</f>
        <v>5.9753661784287611E-4</v>
      </c>
      <c r="T335" s="265">
        <f>('Fluid (original units) sorted'!T335)/('Fluid (original units) sorted'!T$420*1000)</f>
        <v>4.3497607849056339E-4</v>
      </c>
      <c r="U335" s="265">
        <f>('Fluid (original units) sorted'!U335)/('Fluid (original units) sorted'!U$420*1000)</f>
        <v>8.0566162723187451E-5</v>
      </c>
      <c r="V335" s="265">
        <f>('Fluid (original units) sorted'!V335)/('Fluid (original units) sorted'!V$420*1000)</f>
        <v>5.239520958083832E-4</v>
      </c>
      <c r="W335" s="265">
        <f>('Fluid (original units) sorted'!W335)/('Fluid (original units) sorted'!W$420*1000)</f>
        <v>4.320098745114174E-4</v>
      </c>
      <c r="X335" s="278"/>
      <c r="Y335" s="251">
        <f t="shared" si="5"/>
        <v>5.3989921300468557</v>
      </c>
      <c r="Z335" s="278"/>
      <c r="AA335" s="251"/>
      <c r="AB335" s="265">
        <f>('Fluid (original units) sorted'!AB335)/('Fluid (original units) sorted'!AB$420*1000)</f>
        <v>2.3272279110015601E-3</v>
      </c>
      <c r="AC335" s="278"/>
      <c r="AD335" s="265">
        <f>('Fluid (original units) sorted'!AD335)/('Fluid (original units) sorted'!AD$420*1000)</f>
        <v>3.9557538521755598E-5</v>
      </c>
      <c r="AE335" s="265">
        <f>('Fluid (original units) sorted'!AE335)/('Fluid (original units) sorted'!AE$420*1000)</f>
        <v>2.1154768284771388E-5</v>
      </c>
      <c r="AF335" s="278"/>
      <c r="AG335" s="278"/>
      <c r="AH335" s="307"/>
      <c r="AI335" s="299"/>
      <c r="AJ335" s="24"/>
    </row>
    <row r="336" spans="1:36" s="26" customFormat="1">
      <c r="B336" s="39"/>
      <c r="C336" s="39"/>
      <c r="D336" s="39"/>
      <c r="F336" s="40"/>
      <c r="H336" s="70"/>
      <c r="J336" s="15"/>
      <c r="K336" s="44"/>
      <c r="L336" s="41"/>
      <c r="M336" s="42"/>
      <c r="N336" s="265" t="str">
        <f>IF('Fluid (original units) sorted'!N336&lt;&gt;0,(10^-('Fluid (original units) sorted'!N336)),"")</f>
        <v/>
      </c>
      <c r="O336" s="265" t="str">
        <f>IF('Fluid (original units) sorted'!O336&lt;&gt;0,(10^-('Fluid (original units) sorted'!O336)),"")</f>
        <v/>
      </c>
      <c r="P336" s="267"/>
      <c r="Q336" s="45"/>
      <c r="R336" s="265" t="s">
        <v>491</v>
      </c>
      <c r="S336" s="267"/>
      <c r="T336" s="267"/>
      <c r="U336" s="267"/>
      <c r="V336" s="267"/>
      <c r="W336" s="267"/>
      <c r="X336" s="267"/>
      <c r="Y336" s="251" t="e">
        <f t="shared" si="5"/>
        <v>#DIV/0!</v>
      </c>
      <c r="Z336" s="267"/>
      <c r="AA336" s="267"/>
      <c r="AB336" s="267"/>
      <c r="AC336" s="267"/>
      <c r="AD336" s="267"/>
      <c r="AE336" s="267"/>
      <c r="AF336" s="267"/>
      <c r="AG336" s="267"/>
      <c r="AH336" s="286"/>
      <c r="AI336" s="286"/>
    </row>
    <row r="337" spans="1:36" s="162" customFormat="1">
      <c r="M337" s="169"/>
      <c r="N337" s="265" t="str">
        <f>IF('Fluid (original units) sorted'!N337&lt;&gt;0,(10^-('Fluid (original units) sorted'!N337)),"")</f>
        <v/>
      </c>
      <c r="O337" s="265" t="str">
        <f>IF('Fluid (original units) sorted'!O337&lt;&gt;0,(10^-('Fluid (original units) sorted'!O337)),"")</f>
        <v/>
      </c>
      <c r="P337" s="281"/>
      <c r="Q337" s="320"/>
      <c r="R337" s="265" t="s">
        <v>491</v>
      </c>
      <c r="S337" s="281"/>
      <c r="T337" s="281"/>
      <c r="U337" s="281"/>
      <c r="V337" s="281"/>
      <c r="W337" s="281"/>
      <c r="X337" s="281"/>
      <c r="Y337" s="281"/>
      <c r="Z337" s="281"/>
      <c r="AA337" s="281"/>
      <c r="AB337" s="281"/>
      <c r="AC337" s="281"/>
      <c r="AD337" s="281"/>
      <c r="AE337" s="281"/>
      <c r="AF337" s="281"/>
      <c r="AG337" s="281"/>
      <c r="AH337" s="293"/>
      <c r="AI337" s="293"/>
    </row>
    <row r="338" spans="1:36" s="162" customFormat="1">
      <c r="A338" s="162" t="str">
        <f>'Fluid (original units) sorted'!A338</f>
        <v>Middle Alkali Lake (Costa et al., 2008 #1)</v>
      </c>
      <c r="B338" s="162" t="str">
        <f>'Fluid (original units) sorted'!B338</f>
        <v>Middle Alkali Lake</v>
      </c>
      <c r="C338" s="162">
        <f>'Fluid (original units) sorted'!C338</f>
        <v>0</v>
      </c>
      <c r="D338" s="162" t="str">
        <f>'Fluid (original units) sorted'!D338</f>
        <v>Alkali Lake</v>
      </c>
      <c r="E338" s="162">
        <f>'Fluid (original units) sorted'!E338</f>
        <v>0</v>
      </c>
      <c r="F338" s="162">
        <f>'Fluid (original units) sorted'!F338</f>
        <v>0</v>
      </c>
      <c r="G338" s="162">
        <f>'Fluid (original units) sorted'!G338</f>
        <v>41.46</v>
      </c>
      <c r="H338" s="162">
        <f>'Fluid (original units) sorted'!H338</f>
        <v>-120.09</v>
      </c>
      <c r="I338" s="162" t="str">
        <f>'Fluid (original units) sorted'!I338</f>
        <v>Middle Alkali Lake</v>
      </c>
      <c r="J338" s="162">
        <f>'Fluid (original units) sorted'!J338</f>
        <v>0.33557813281920479</v>
      </c>
      <c r="K338" s="162">
        <f>'Fluid (original units) sorted'!K338</f>
        <v>64.039999999999992</v>
      </c>
      <c r="L338" s="162">
        <f>'Fluid (original units) sorted'!L338</f>
        <v>17.8</v>
      </c>
      <c r="M338" s="169">
        <v>38870</v>
      </c>
      <c r="N338" s="265">
        <f>IF('Fluid (original units) sorted'!N338&lt;&gt;0,(10^-('Fluid (original units) sorted'!N338)),"")</f>
        <v>8.9125093813374338E-10</v>
      </c>
      <c r="O338" s="265" t="str">
        <f>IF('Fluid (original units) sorted'!O338&lt;&gt;0,(10^-('Fluid (original units) sorted'!O338)),"")</f>
        <v/>
      </c>
      <c r="P338" s="281"/>
      <c r="Q338" s="321"/>
      <c r="R338" s="265" t="s">
        <v>491</v>
      </c>
      <c r="S338" s="282"/>
      <c r="T338" s="281">
        <f>27.73*10^-3</f>
        <v>2.7730000000000001E-2</v>
      </c>
      <c r="U338" s="281">
        <f>27.88*10^-6</f>
        <v>2.7879999999999997E-5</v>
      </c>
      <c r="V338" s="281">
        <f>107.51*10^-6</f>
        <v>1.0751000000000001E-4</v>
      </c>
      <c r="W338" s="281">
        <f>24.69*10^-6</f>
        <v>2.4689999999999999E-5</v>
      </c>
      <c r="X338" s="282"/>
      <c r="Y338" s="281">
        <f t="shared" si="5"/>
        <v>994.61979913916798</v>
      </c>
      <c r="Z338" s="282"/>
      <c r="AA338" s="281"/>
      <c r="AB338" s="281">
        <f>('Fluid (original units) sorted'!AB338)/('Fluid (original units) sorted'!AB$420*1000)</f>
        <v>5.9947905270320099E-3</v>
      </c>
      <c r="AC338" s="282"/>
      <c r="AD338" s="281">
        <f>1.43*10^-3</f>
        <v>1.4300000000000001E-3</v>
      </c>
      <c r="AE338" s="281">
        <f>11.05*10^-3</f>
        <v>1.1050000000000001E-2</v>
      </c>
      <c r="AF338" s="282"/>
      <c r="AG338" s="282"/>
      <c r="AH338" s="293"/>
      <c r="AI338" s="302"/>
    </row>
    <row r="339" spans="1:36" s="162" customFormat="1">
      <c r="A339" s="162" t="str">
        <f>'Fluid (original units) sorted'!A339</f>
        <v>Middle Alkali Lake (Costa et al., 2008 #2)</v>
      </c>
      <c r="B339" s="162" t="str">
        <f>'Fluid (original units) sorted'!B339</f>
        <v>Middle Alkali Lake</v>
      </c>
      <c r="C339" s="162">
        <f>'Fluid (original units) sorted'!C339</f>
        <v>0</v>
      </c>
      <c r="D339" s="162" t="str">
        <f>'Fluid (original units) sorted'!D339</f>
        <v>Alkali Lake</v>
      </c>
      <c r="E339" s="162">
        <f>'Fluid (original units) sorted'!E339</f>
        <v>0</v>
      </c>
      <c r="F339" s="162">
        <f>'Fluid (original units) sorted'!F339</f>
        <v>0</v>
      </c>
      <c r="G339" s="162">
        <f>'Fluid (original units) sorted'!G339</f>
        <v>41.46</v>
      </c>
      <c r="H339" s="162">
        <f>'Fluid (original units) sorted'!H339</f>
        <v>-120.09</v>
      </c>
      <c r="I339" s="162" t="str">
        <f>'Fluid (original units) sorted'!I339</f>
        <v>Middle Alkali Lake</v>
      </c>
      <c r="J339" s="162">
        <f>'Fluid (original units) sorted'!J339</f>
        <v>0.16813171751484007</v>
      </c>
      <c r="K339" s="162">
        <f>'Fluid (original units) sorted'!K339</f>
        <v>77.180000000000007</v>
      </c>
      <c r="L339" s="162">
        <f>'Fluid (original units) sorted'!L339</f>
        <v>25.1</v>
      </c>
      <c r="M339" s="169">
        <v>38959</v>
      </c>
      <c r="N339" s="265">
        <f>IF('Fluid (original units) sorted'!N339&lt;&gt;0,(10^-('Fluid (original units) sorted'!N339)),"")</f>
        <v>3.3884415613920192E-10</v>
      </c>
      <c r="O339" s="265" t="str">
        <f>IF('Fluid (original units) sorted'!O339&lt;&gt;0,(10^-('Fluid (original units) sorted'!O339)),"")</f>
        <v/>
      </c>
      <c r="P339" s="281"/>
      <c r="Q339" s="321"/>
      <c r="R339" s="265" t="s">
        <v>491</v>
      </c>
      <c r="S339" s="282"/>
      <c r="T339" s="281">
        <f>223.31*10^-3</f>
        <v>0.22331000000000001</v>
      </c>
      <c r="U339" s="281">
        <f>159.85*10^-6</f>
        <v>1.5984999999999998E-4</v>
      </c>
      <c r="V339" s="281">
        <f>180.84*10^-6</f>
        <v>1.8083999999999998E-4</v>
      </c>
      <c r="W339" s="281">
        <f>1.23*10^-10</f>
        <v>1.2300000000000001E-10</v>
      </c>
      <c r="X339" s="282"/>
      <c r="Y339" s="281">
        <f t="shared" si="5"/>
        <v>1396.9971848608072</v>
      </c>
      <c r="Z339" s="282"/>
      <c r="AA339" s="281"/>
      <c r="AB339" s="281">
        <f>('Fluid (original units) sorted'!AB339)/('Fluid (original units) sorted'!AB$420*1000)</f>
        <v>1.1589928352261884E-2</v>
      </c>
      <c r="AC339" s="282"/>
      <c r="AD339" s="281">
        <f>16.17*10^-3</f>
        <v>1.617E-2</v>
      </c>
      <c r="AE339" s="281">
        <f>127.06*10^-3</f>
        <v>0.12706000000000001</v>
      </c>
      <c r="AF339" s="282"/>
      <c r="AG339" s="282"/>
      <c r="AH339" s="293"/>
      <c r="AI339" s="302"/>
    </row>
    <row r="340" spans="1:36" s="162" customFormat="1">
      <c r="A340" s="162" t="str">
        <f>'Fluid (original units) sorted'!A340</f>
        <v>Middle Alkali Lake (CARWQCB)</v>
      </c>
      <c r="B340" s="162" t="str">
        <f>'Fluid (original units) sorted'!B340</f>
        <v>Middle Alkali Lake</v>
      </c>
      <c r="C340" s="162">
        <f>'Fluid (original units) sorted'!C340</f>
        <v>0</v>
      </c>
      <c r="D340" s="162" t="str">
        <f>'Fluid (original units) sorted'!D340</f>
        <v>Alkali Lake</v>
      </c>
      <c r="E340" s="162">
        <f>'Fluid (original units) sorted'!E340</f>
        <v>0</v>
      </c>
      <c r="F340" s="162">
        <f>'Fluid (original units) sorted'!F340</f>
        <v>0</v>
      </c>
      <c r="G340" s="162">
        <f>'Fluid (original units) sorted'!G340</f>
        <v>41.46</v>
      </c>
      <c r="H340" s="162">
        <f>'Fluid (original units) sorted'!H340</f>
        <v>-120.09</v>
      </c>
      <c r="I340" s="162" t="str">
        <f>'Fluid (original units) sorted'!I340</f>
        <v>Middle Alkali Lake</v>
      </c>
      <c r="J340" s="162">
        <f>'Fluid (original units) sorted'!J340</f>
        <v>0.50379874497228927</v>
      </c>
      <c r="K340" s="162">
        <f>'Fluid (original units) sorted'!K340</f>
        <v>0</v>
      </c>
      <c r="L340" s="162">
        <f>'Fluid (original units) sorted'!L340</f>
        <v>0</v>
      </c>
      <c r="M340" s="169">
        <v>32588</v>
      </c>
      <c r="N340" s="265">
        <f>IF('Fluid (original units) sorted'!N340&lt;&gt;0,(10^-('Fluid (original units) sorted'!N340)),"")</f>
        <v>7.9432823472428E-10</v>
      </c>
      <c r="O340" s="265" t="str">
        <f>IF('Fluid (original units) sorted'!O340&lt;&gt;0,(10^-('Fluid (original units) sorted'!O340)),"")</f>
        <v/>
      </c>
      <c r="P340" s="281"/>
      <c r="Q340" s="321"/>
      <c r="R340" s="265" t="s">
        <v>491</v>
      </c>
      <c r="S340" s="282"/>
      <c r="T340" s="281">
        <f>('Fluid (original units) sorted'!T340)/('Fluid (original units) sorted'!T$420*1000)</f>
        <v>1.4789186668679156E-2</v>
      </c>
      <c r="U340" s="281">
        <f>('Fluid (original units) sorted'!U340)/('Fluid (original units) sorted'!U$420*1000)</f>
        <v>5.1153119189325364E-5</v>
      </c>
      <c r="V340" s="281">
        <f>('Fluid (original units) sorted'!V340)/('Fluid (original units) sorted'!V$420*1000)</f>
        <v>3.7425149700598802E-5</v>
      </c>
      <c r="W340" s="281">
        <f>('Fluid (original units) sorted'!W340)/('Fluid (original units) sorted'!W$420*1000)</f>
        <v>5.7601316601522315E-5</v>
      </c>
      <c r="X340" s="281">
        <f>('Fluid (original units) sorted'!X340)/('Fluid (original units) sorted'!X$420*1000)</f>
        <v>9.2498381278327633E-4</v>
      </c>
      <c r="Y340" s="281">
        <f t="shared" si="5"/>
        <v>289.11602856400913</v>
      </c>
      <c r="Z340" s="282">
        <v>120</v>
      </c>
      <c r="AA340" s="281"/>
      <c r="AB340" s="281">
        <f>('Fluid (original units) sorted'!AB340)/('Fluid (original units) sorted'!AB$420*1000)</f>
        <v>6.4247141940254699E-3</v>
      </c>
      <c r="AC340" s="282"/>
      <c r="AD340" s="281">
        <f>('Fluid (original units) sorted'!AD340)/('Fluid (original units) sorted'!AD$420*1000)</f>
        <v>1.1450866414192411E-3</v>
      </c>
      <c r="AE340" s="281">
        <f>('Fluid (original units) sorted'!AE340)/('Fluid (original units) sorted'!AE$420*1000)</f>
        <v>3.9488900798239921E-3</v>
      </c>
      <c r="AF340" s="282"/>
      <c r="AG340" s="282"/>
      <c r="AH340" s="293"/>
      <c r="AI340" s="302"/>
    </row>
    <row r="341" spans="1:36" s="162" customFormat="1">
      <c r="A341" s="162" t="str">
        <f>'Fluid (original units) sorted'!A341</f>
        <v>Middle Alkali Lake (Livingstone, 1963)</v>
      </c>
      <c r="B341" s="162">
        <f>'Fluid (original units) sorted'!B341</f>
        <v>0</v>
      </c>
      <c r="C341" s="162">
        <f>'Fluid (original units) sorted'!C341</f>
        <v>0</v>
      </c>
      <c r="D341" s="162">
        <f>'Fluid (original units) sorted'!D341</f>
        <v>0</v>
      </c>
      <c r="E341" s="162">
        <f>'Fluid (original units) sorted'!E341</f>
        <v>0</v>
      </c>
      <c r="F341" s="162">
        <f>'Fluid (original units) sorted'!F341</f>
        <v>0</v>
      </c>
      <c r="G341" s="162">
        <f>'Fluid (original units) sorted'!G341</f>
        <v>41.46</v>
      </c>
      <c r="H341" s="162">
        <f>'Fluid (original units) sorted'!H341</f>
        <v>-120.09</v>
      </c>
      <c r="I341" s="162" t="str">
        <f>'Fluid (original units) sorted'!I341</f>
        <v>Middle Alkali Lake</v>
      </c>
      <c r="J341" s="162">
        <f>'Fluid (original units) sorted'!J341</f>
        <v>0</v>
      </c>
      <c r="K341" s="162">
        <f>'Fluid (original units) sorted'!K341</f>
        <v>0</v>
      </c>
      <c r="L341" s="162">
        <f>'Fluid (original units) sorted'!L341</f>
        <v>0</v>
      </c>
      <c r="M341" s="163" t="s">
        <v>176</v>
      </c>
      <c r="N341" s="265" t="str">
        <f>IF('Fluid (original units) sorted'!N341&lt;&gt;0,(10^-('Fluid (original units) sorted'!N341)),"")</f>
        <v/>
      </c>
      <c r="O341" s="265" t="str">
        <f>IF('Fluid (original units) sorted'!O341&lt;&gt;0,(10^-('Fluid (original units) sorted'!O341)),"")</f>
        <v/>
      </c>
      <c r="P341" s="281"/>
      <c r="Q341" s="321"/>
      <c r="R341" s="265" t="s">
        <v>491</v>
      </c>
      <c r="S341" s="282"/>
      <c r="T341" s="281">
        <f>('Fluid (original units) sorted'!T341)/('Fluid (original units) sorted'!T$420*1000)</f>
        <v>0.13832239295999915</v>
      </c>
      <c r="U341" s="281">
        <f>('Fluid (original units) sorted'!U341)/('Fluid (original units) sorted'!U$420*1000)</f>
        <v>1.9182419695997011E-4</v>
      </c>
      <c r="V341" s="281">
        <f>('Fluid (original units) sorted'!V341)/('Fluid (original units) sorted'!V$420*1000)</f>
        <v>4.2415169660678641E-4</v>
      </c>
      <c r="W341" s="281">
        <f>('Fluid (original units) sorted'!W341)/('Fluid (original units) sorted'!W$420*1000)</f>
        <v>3.661797983953919E-4</v>
      </c>
      <c r="X341" s="281">
        <f>('Fluid (original units) sorted'!X341)/('Fluid (original units) sorted'!X$420*1000)</f>
        <v>3.5149384885764497E-3</v>
      </c>
      <c r="Y341" s="281">
        <f t="shared" si="5"/>
        <v>721.089388889058</v>
      </c>
      <c r="Z341" s="282"/>
      <c r="AA341" s="281"/>
      <c r="AB341" s="281">
        <f>('Fluid (original units) sorted'!AB341)/('Fluid (original units) sorted'!AB$420*1000)</f>
        <v>3.3433415059459036E-2</v>
      </c>
      <c r="AC341" s="281"/>
      <c r="AD341" s="281">
        <f>('Fluid (original units) sorted'!AD341)/('Fluid (original units) sorted'!AD$420*1000)</f>
        <v>5.9960900496134808E-3</v>
      </c>
      <c r="AE341" s="281">
        <f>('Fluid (original units) sorted'!AE341)/('Fluid (original units) sorted'!AE$420*1000)</f>
        <v>9.3927171184384955E-2</v>
      </c>
      <c r="AF341" s="281">
        <f>('Fluid (original units) sorted'!AF341)/('Fluid (original units) sorted'!AF$420*1000)</f>
        <v>3.1581601885168981E-4</v>
      </c>
      <c r="AG341" s="281">
        <f>('Fluid (original units) sorted'!AG341)/('Fluid (original units) sorted'!AG$420*1000)</f>
        <v>0</v>
      </c>
      <c r="AH341" s="293"/>
      <c r="AI341" s="302"/>
    </row>
    <row r="342" spans="1:36" s="191" customFormat="1">
      <c r="A342" s="162" t="str">
        <f>'Fluid (original units) sorted'!A342</f>
        <v>Alkali Lake (SV California) (Eugster and Hardie, 1978)</v>
      </c>
      <c r="B342" s="162">
        <f>'Fluid (original units) sorted'!B342</f>
        <v>0</v>
      </c>
      <c r="C342" s="162">
        <f>'Fluid (original units) sorted'!C342</f>
        <v>0</v>
      </c>
      <c r="D342" s="162">
        <f>'Fluid (original units) sorted'!D342</f>
        <v>0</v>
      </c>
      <c r="E342" s="162">
        <f>'Fluid (original units) sorted'!E342</f>
        <v>0</v>
      </c>
      <c r="F342" s="162">
        <f>'Fluid (original units) sorted'!F342</f>
        <v>0</v>
      </c>
      <c r="G342" s="162">
        <f>'Fluid (original units) sorted'!G342</f>
        <v>41.46</v>
      </c>
      <c r="H342" s="162">
        <f>'Fluid (original units) sorted'!H342</f>
        <v>-120.09</v>
      </c>
      <c r="I342" s="162" t="str">
        <f>'Fluid (original units) sorted'!I342</f>
        <v>Alkali Lake (SV California)</v>
      </c>
      <c r="J342" s="162">
        <f>'Fluid (original units) sorted'!J342</f>
        <v>0</v>
      </c>
      <c r="K342" s="162">
        <f>'Fluid (original units) sorted'!K342</f>
        <v>0</v>
      </c>
      <c r="L342" s="162">
        <f>'Fluid (original units) sorted'!L342</f>
        <v>0</v>
      </c>
      <c r="M342" s="163" t="s">
        <v>176</v>
      </c>
      <c r="N342" s="265">
        <f>IF('Fluid (original units) sorted'!N342&lt;&gt;0,(10^-('Fluid (original units) sorted'!N342)),"")</f>
        <v>6.309573444801927E-10</v>
      </c>
      <c r="O342" s="265" t="str">
        <f>IF('Fluid (original units) sorted'!O342&lt;&gt;0,(10^-('Fluid (original units) sorted'!O342)),"")</f>
        <v/>
      </c>
      <c r="P342" s="284"/>
      <c r="Q342" s="322"/>
      <c r="R342" s="265" t="s">
        <v>491</v>
      </c>
      <c r="S342" s="281">
        <f>('Fluid (original units) sorted'!S342)/('Fluid (original units) sorted'!S$420*1000)</f>
        <v>5.9920106524633822E-4</v>
      </c>
      <c r="T342" s="281">
        <f>('Fluid (original units) sorted'!T342)/('Fluid (original units) sorted'!T$420*1000)</f>
        <v>0.17790521610264043</v>
      </c>
      <c r="U342" s="281">
        <f>('Fluid (original units) sorted'!U342)/('Fluid (original units) sorted'!U$420*1000)</f>
        <v>2.813421555412895E-4</v>
      </c>
      <c r="V342" s="281">
        <f>('Fluid (original units) sorted'!V342)/('Fluid (original units) sorted'!V$420*1000)</f>
        <v>2.7445109780439121E-4</v>
      </c>
      <c r="W342" s="281">
        <f>('Fluid (original units) sorted'!W342)/('Fluid (original units) sorted'!W$420*1000)</f>
        <v>1.2754577247479943E-3</v>
      </c>
      <c r="X342" s="281"/>
      <c r="Y342" s="281">
        <f t="shared" si="5"/>
        <v>632.34468279507882</v>
      </c>
      <c r="Z342" s="284"/>
      <c r="AA342" s="284">
        <f>AB342+AC342</f>
        <v>3.3840131278858793E-2</v>
      </c>
      <c r="AB342" s="281">
        <f>('Fluid (original units) sorted'!AB342)/('Fluid (original units) sorted'!AB$420*1000)</f>
        <v>2.3108389820508449E-2</v>
      </c>
      <c r="AC342" s="281">
        <f>('Fluid (original units) sorted'!AC342)/('Fluid (original units) sorted'!AC$420*1000)</f>
        <v>1.0731741458350345E-2</v>
      </c>
      <c r="AD342" s="281">
        <f>('Fluid (original units) sorted'!AD342)/('Fluid (original units) sorted'!AD$420*1000)</f>
        <v>9.3688907025210634E-3</v>
      </c>
      <c r="AE342" s="281">
        <f>('Fluid (original units) sorted'!AE342)/('Fluid (original units) sorted'!AE$420*1000)</f>
        <v>0.11592813020054721</v>
      </c>
      <c r="AF342" s="281"/>
      <c r="AG342" s="281"/>
      <c r="AH342" s="285"/>
      <c r="AI342" s="285"/>
      <c r="AJ342" s="162"/>
    </row>
    <row r="343" spans="1:36" s="191" customFormat="1">
      <c r="A343" s="162" t="str">
        <f>'Fluid (original units) sorted'!A343</f>
        <v>Lower Alkali Lake (Livingstone, 1963)</v>
      </c>
      <c r="B343" s="162">
        <f>'Fluid (original units) sorted'!B343</f>
        <v>0</v>
      </c>
      <c r="C343" s="162">
        <f>'Fluid (original units) sorted'!C343</f>
        <v>0</v>
      </c>
      <c r="D343" s="162">
        <f>'Fluid (original units) sorted'!D343</f>
        <v>0</v>
      </c>
      <c r="E343" s="162">
        <f>'Fluid (original units) sorted'!E343</f>
        <v>0</v>
      </c>
      <c r="F343" s="162">
        <f>'Fluid (original units) sorted'!F343</f>
        <v>0</v>
      </c>
      <c r="G343" s="162">
        <f>'Fluid (original units) sorted'!G343</f>
        <v>41.24</v>
      </c>
      <c r="H343" s="162">
        <f>'Fluid (original units) sorted'!H343</f>
        <v>-120.03</v>
      </c>
      <c r="I343" s="162" t="str">
        <f>'Fluid (original units) sorted'!I343</f>
        <v>Lower Alkali Lake</v>
      </c>
      <c r="J343" s="162">
        <f>'Fluid (original units) sorted'!J343</f>
        <v>0</v>
      </c>
      <c r="K343" s="162">
        <f>'Fluid (original units) sorted'!K343</f>
        <v>0</v>
      </c>
      <c r="L343" s="162">
        <f>'Fluid (original units) sorted'!L343</f>
        <v>0</v>
      </c>
      <c r="M343" s="163" t="s">
        <v>176</v>
      </c>
      <c r="N343" s="265" t="str">
        <f>IF('Fluid (original units) sorted'!N343&lt;&gt;0,(10^-('Fluid (original units) sorted'!N343)),"")</f>
        <v/>
      </c>
      <c r="O343" s="265" t="str">
        <f>IF('Fluid (original units) sorted'!O343&lt;&gt;0,(10^-('Fluid (original units) sorted'!O343)),"")</f>
        <v/>
      </c>
      <c r="P343" s="285"/>
      <c r="Q343" s="323"/>
      <c r="R343" s="265" t="s">
        <v>491</v>
      </c>
      <c r="S343" s="281">
        <f>('Fluid (original units) sorted'!S343)/('Fluid (original units) sorted'!S$420*1000)</f>
        <v>1.0486018641810918E-3</v>
      </c>
      <c r="T343" s="281">
        <f>('Fluid (original units) sorted'!T343)/('Fluid (original units) sorted'!T$420*1000)</f>
        <v>5.9591722753207184E-2</v>
      </c>
      <c r="U343" s="281">
        <f>('Fluid (original units) sorted'!U343)/('Fluid (original units) sorted'!U$420*1000)</f>
        <v>2.813421555412895E-4</v>
      </c>
      <c r="V343" s="281">
        <f>('Fluid (original units) sorted'!V343)/('Fluid (original units) sorted'!V$420*1000)</f>
        <v>1.721556886227545E-4</v>
      </c>
      <c r="W343" s="281">
        <f>('Fluid (original units) sorted'!W343)/('Fluid (original units) sorted'!W$420*1000)</f>
        <v>3.7029417815264348E-5</v>
      </c>
      <c r="X343" s="281">
        <f>('Fluid (original units) sorted'!X343)/('Fluid (original units) sorted'!X$420*1000)</f>
        <v>1.7574692442882249E-3</v>
      </c>
      <c r="Y343" s="281">
        <f t="shared" si="5"/>
        <v>211.8122776110655</v>
      </c>
      <c r="Z343" s="285"/>
      <c r="AA343" s="284"/>
      <c r="AB343" s="281">
        <f>('Fluid (original units) sorted'!AB343)/('Fluid (original units) sorted'!AB$420*1000)</f>
        <v>1.9666714740858255E-2</v>
      </c>
      <c r="AC343" s="284"/>
      <c r="AD343" s="281">
        <f>('Fluid (original units) sorted'!AD343)/('Fluid (original units) sorted'!AD$420*1000)</f>
        <v>3.1958327174155185E-3</v>
      </c>
      <c r="AE343" s="281">
        <f>('Fluid (original units) sorted'!AE343)/('Fluid (original units) sorted'!AE$420*1000)</f>
        <v>3.2719374947113078E-2</v>
      </c>
      <c r="AF343" s="281">
        <f>('Fluid (original units) sorted'!AF343)/('Fluid (original units) sorted'!AF$420*1000)</f>
        <v>5.2636003141948303E-4</v>
      </c>
      <c r="AG343" s="281">
        <f>('Fluid (original units) sorted'!AG343)/('Fluid (original units) sorted'!AG$420*1000)</f>
        <v>0</v>
      </c>
      <c r="AH343" s="285"/>
      <c r="AI343" s="285"/>
      <c r="AJ343" s="162"/>
    </row>
    <row r="344" spans="1:36" s="162" customFormat="1">
      <c r="B344" s="163"/>
      <c r="C344" s="163"/>
      <c r="D344" s="163"/>
      <c r="F344" s="164"/>
      <c r="G344" s="165"/>
      <c r="H344" s="165"/>
      <c r="J344" s="174"/>
      <c r="K344" s="178"/>
      <c r="L344" s="167"/>
      <c r="M344" s="169"/>
      <c r="N344" s="265" t="str">
        <f>IF('Fluid (original units) sorted'!N344&lt;&gt;0,(10^-('Fluid (original units) sorted'!N344)),"")</f>
        <v/>
      </c>
      <c r="O344" s="265" t="str">
        <f>IF('Fluid (original units) sorted'!O344&lt;&gt;0,(10^-('Fluid (original units) sorted'!O344)),"")</f>
        <v/>
      </c>
      <c r="P344" s="281"/>
      <c r="Q344" s="321"/>
      <c r="R344" s="265" t="s">
        <v>491</v>
      </c>
      <c r="S344" s="282"/>
      <c r="T344" s="281"/>
      <c r="U344" s="281"/>
      <c r="V344" s="281"/>
      <c r="W344" s="281"/>
      <c r="X344" s="281"/>
      <c r="Y344" s="281"/>
      <c r="Z344" s="282"/>
      <c r="AA344" s="281"/>
      <c r="AB344" s="281"/>
      <c r="AC344" s="282"/>
      <c r="AD344" s="281"/>
      <c r="AE344" s="281"/>
      <c r="AF344" s="282"/>
      <c r="AG344" s="282"/>
      <c r="AH344" s="293"/>
      <c r="AI344" s="302"/>
    </row>
    <row r="345" spans="1:36">
      <c r="A345" s="109" t="s">
        <v>438</v>
      </c>
      <c r="G345" s="14"/>
      <c r="H345" s="14"/>
      <c r="I345" s="24"/>
      <c r="J345" s="15"/>
      <c r="K345" s="75"/>
      <c r="L345" s="21"/>
      <c r="N345" s="265" t="str">
        <f>IF('Fluid (original units) sorted'!N345&lt;&gt;0,(10^-('Fluid (original units) sorted'!N345)),"")</f>
        <v/>
      </c>
      <c r="O345" s="265" t="str">
        <f>IF('Fluid (original units) sorted'!O345&lt;&gt;0,(10^-('Fluid (original units) sorted'!O345)),"")</f>
        <v/>
      </c>
      <c r="P345" s="303"/>
      <c r="Q345" s="319"/>
      <c r="R345" s="265" t="s">
        <v>491</v>
      </c>
      <c r="S345" s="305"/>
      <c r="T345" s="305"/>
      <c r="U345" s="305"/>
      <c r="V345" s="305"/>
      <c r="W345" s="305"/>
      <c r="X345" s="305"/>
      <c r="Y345" s="251" t="e">
        <f t="shared" si="5"/>
        <v>#DIV/0!</v>
      </c>
      <c r="Z345" s="275"/>
      <c r="AA345" s="251"/>
      <c r="AB345" s="305"/>
      <c r="AC345" s="305"/>
      <c r="AD345" s="305"/>
      <c r="AE345" s="305"/>
      <c r="AF345" s="305"/>
      <c r="AG345" s="305"/>
      <c r="AH345" s="307"/>
      <c r="AI345" s="295"/>
      <c r="AJ345" s="24"/>
    </row>
    <row r="346" spans="1:36">
      <c r="A346" s="11" t="s">
        <v>416</v>
      </c>
      <c r="B346" s="12" t="s">
        <v>136</v>
      </c>
      <c r="C346" s="12" t="s">
        <v>80</v>
      </c>
      <c r="D346" s="12" t="s">
        <v>203</v>
      </c>
      <c r="E346" s="11">
        <v>52</v>
      </c>
      <c r="G346" s="14">
        <v>41.630470000000003</v>
      </c>
      <c r="H346" s="11">
        <v>-120.138237</v>
      </c>
      <c r="I346" s="11" t="s">
        <v>416</v>
      </c>
      <c r="J346" s="15">
        <v>-5.3781944869580271E-3</v>
      </c>
      <c r="K346" s="16">
        <v>57.019999999999996</v>
      </c>
      <c r="L346" s="16">
        <v>13.9</v>
      </c>
      <c r="M346" s="17">
        <v>21438</v>
      </c>
      <c r="N346" s="265" t="str">
        <f>IF('Fluid (original units) sorted'!N346&lt;&gt;0,(10^-('Fluid (original units) sorted'!N346)),"")</f>
        <v/>
      </c>
      <c r="O346" s="265">
        <f>IF('Fluid (original units) sorted'!O346&lt;&gt;0,(10^-('Fluid (original units) sorted'!O346)),"")</f>
        <v>1.2589254117941638E-8</v>
      </c>
      <c r="P346" s="303"/>
      <c r="Q346" s="318"/>
      <c r="R346" s="265" t="s">
        <v>491</v>
      </c>
      <c r="S346" s="265">
        <f>('Fluid (original units) sorted'!S346)/('Fluid (original units) sorted'!S$420*1000)</f>
        <v>8.9880159786950734E-4</v>
      </c>
      <c r="T346" s="265">
        <f>('Fluid (original units) sorted'!T346)/('Fluid (original units) sorted'!T$420*1000)</f>
        <v>1.0221937844528239E-2</v>
      </c>
      <c r="U346" s="265">
        <f>('Fluid (original units) sorted'!U346)/('Fluid (original units) sorted'!U$420*1000)</f>
        <v>2.1995841251409905E-4</v>
      </c>
      <c r="V346" s="265">
        <f>('Fluid (original units) sorted'!V346)/('Fluid (original units) sorted'!V$420*1000)</f>
        <v>1.5219560878243514E-3</v>
      </c>
      <c r="W346" s="265">
        <f>('Fluid (original units) sorted'!W346)/('Fluid (original units) sorted'!W$420*1000)</f>
        <v>5.7601316601522316E-4</v>
      </c>
      <c r="X346" s="265">
        <f>('Fluid (original units) sorted'!X346)/('Fluid (original units) sorted'!X$420*1000)</f>
        <v>8.6023494588844705E-5</v>
      </c>
      <c r="Y346" s="251">
        <f t="shared" si="5"/>
        <v>46.472138654269592</v>
      </c>
      <c r="Z346" s="251"/>
      <c r="AA346" s="251"/>
      <c r="AB346" s="265">
        <f>('Fluid (original units) sorted'!AB346)/('Fluid (original units) sorted'!AB$420*1000)</f>
        <v>3.7567353969400587E-3</v>
      </c>
      <c r="AC346" s="303"/>
      <c r="AD346" s="265">
        <f>('Fluid (original units) sorted'!AD346)/('Fluid (original units) sorted'!AD$420*1000)</f>
        <v>2.061155954554634E-3</v>
      </c>
      <c r="AE346" s="265">
        <f>('Fluid (original units) sorted'!AE346)/('Fluid (original units) sorted'!AE$420*1000)</f>
        <v>6.8541449242659298E-3</v>
      </c>
      <c r="AF346" s="265">
        <f>('Fluid (original units) sorted'!AF346)/('Fluid (original units) sorted'!AF$420*1000)</f>
        <v>2.1054401256779324E-5</v>
      </c>
      <c r="AG346" s="265">
        <f>('Fluid (original units) sorted'!AG346)/('Fluid (original units) sorted'!AG$420*1000)</f>
        <v>4.1935483870967746E-5</v>
      </c>
      <c r="AH346" s="307"/>
      <c r="AI346" s="287"/>
      <c r="AJ346" s="24"/>
    </row>
    <row r="347" spans="1:36">
      <c r="A347" s="11" t="s">
        <v>429</v>
      </c>
      <c r="B347" s="12" t="s">
        <v>136</v>
      </c>
      <c r="C347" s="12" t="s">
        <v>80</v>
      </c>
      <c r="D347" s="12" t="s">
        <v>421</v>
      </c>
      <c r="G347" s="11">
        <v>41.658109000000003</v>
      </c>
      <c r="H347" s="11">
        <v>-120.09882899999999</v>
      </c>
      <c r="I347" s="11" t="s">
        <v>429</v>
      </c>
      <c r="J347" s="15">
        <v>0.35787263249151741</v>
      </c>
      <c r="M347" s="17">
        <v>30245</v>
      </c>
      <c r="N347" s="265">
        <f>IF('Fluid (original units) sorted'!N347&lt;&gt;0,(10^-('Fluid (original units) sorted'!N347)),"")</f>
        <v>7.9432823472428E-10</v>
      </c>
      <c r="O347" s="265">
        <f>IF('Fluid (original units) sorted'!O347&lt;&gt;0,(10^-('Fluid (original units) sorted'!O347)),"")</f>
        <v>1.584893192461106E-9</v>
      </c>
      <c r="P347" s="303"/>
      <c r="Q347" s="318"/>
      <c r="R347" s="265" t="s">
        <v>491</v>
      </c>
      <c r="S347" s="303"/>
      <c r="T347" s="265">
        <f>('Fluid (original units) sorted'!T347)/('Fluid (original units) sorted'!T$420*1000)</f>
        <v>2.4532650826867775E-2</v>
      </c>
      <c r="U347" s="265">
        <f>('Fluid (original units) sorted'!U347)/('Fluid (original units) sorted'!U$420*1000)</f>
        <v>1.125368622165158E-4</v>
      </c>
      <c r="V347" s="265">
        <f>('Fluid (original units) sorted'!V347)/('Fluid (original units) sorted'!V$420*1000)</f>
        <v>1.24750499001996E-4</v>
      </c>
      <c r="W347" s="265">
        <f>('Fluid (original units) sorted'!W347)/('Fluid (original units) sorted'!W$420*1000)</f>
        <v>1.2343139271754782E-4</v>
      </c>
      <c r="X347" s="265">
        <f>('Fluid (original units) sorted'!X347)/('Fluid (original units) sorted'!X$420*1000)</f>
        <v>2.4049579132365184E-4</v>
      </c>
      <c r="Y347" s="251">
        <f t="shared" si="5"/>
        <v>217.996577687301</v>
      </c>
      <c r="Z347" s="251"/>
      <c r="AA347" s="251"/>
      <c r="AB347" s="265">
        <f>('Fluid (original units) sorted'!AB347)/('Fluid (original units) sorted'!AB$420*1000)</f>
        <v>7.2337139026186241E-3</v>
      </c>
      <c r="AC347" s="303"/>
      <c r="AD347" s="303"/>
      <c r="AE347" s="265">
        <f>('Fluid (original units) sorted'!AE347)/('Fluid (original units) sorted'!AE$420*1000)</f>
        <v>4.597636307223648E-3</v>
      </c>
      <c r="AF347" s="265">
        <f>('Fluid (original units) sorted'!AF347)/('Fluid (original units) sorted'!AF$420*1000)</f>
        <v>5.7899603456143138E-5</v>
      </c>
      <c r="AG347" s="265">
        <f>('Fluid (original units) sorted'!AG347)/('Fluid (original units) sorted'!AG$420*1000)</f>
        <v>0</v>
      </c>
      <c r="AH347" s="307"/>
      <c r="AI347" s="287"/>
      <c r="AJ347" s="24"/>
    </row>
    <row r="348" spans="1:36">
      <c r="A348" s="11" t="s">
        <v>420</v>
      </c>
      <c r="B348" s="12" t="s">
        <v>136</v>
      </c>
      <c r="C348" s="12" t="s">
        <v>360</v>
      </c>
      <c r="D348" s="12" t="s">
        <v>181</v>
      </c>
      <c r="E348" s="11">
        <v>185</v>
      </c>
      <c r="G348" s="14">
        <v>41.543500000000002</v>
      </c>
      <c r="H348" s="11">
        <v>-120.07366</v>
      </c>
      <c r="I348" s="11" t="s">
        <v>420</v>
      </c>
      <c r="J348" s="15">
        <v>6.6578149246721938E-2</v>
      </c>
      <c r="K348" s="16">
        <v>59</v>
      </c>
      <c r="L348" s="16">
        <v>15</v>
      </c>
      <c r="M348" s="17">
        <v>30189</v>
      </c>
      <c r="N348" s="265">
        <f>IF('Fluid (original units) sorted'!N348&lt;&gt;0,(10^-('Fluid (original units) sorted'!N348)),"")</f>
        <v>5.0118723362727114E-9</v>
      </c>
      <c r="O348" s="265">
        <f>IF('Fluid (original units) sorted'!O348&lt;&gt;0,(10^-('Fluid (original units) sorted'!O348)),"")</f>
        <v>7.9432823472428087E-9</v>
      </c>
      <c r="P348" s="303"/>
      <c r="Q348" s="318"/>
      <c r="R348" s="265" t="s">
        <v>491</v>
      </c>
      <c r="S348" s="303"/>
      <c r="T348" s="265">
        <f>('Fluid (original units) sorted'!T348)/('Fluid (original units) sorted'!T$420*1000)</f>
        <v>3.56680384362262E-3</v>
      </c>
      <c r="U348" s="265">
        <f>('Fluid (original units) sorted'!U348)/('Fluid (original units) sorted'!U$420*1000)</f>
        <v>1.7392060524370624E-4</v>
      </c>
      <c r="V348" s="265">
        <f>('Fluid (original units) sorted'!V348)/('Fluid (original units) sorted'!V$420*1000)</f>
        <v>2.2455089820359281E-4</v>
      </c>
      <c r="W348" s="265">
        <f>('Fluid (original units) sorted'!W348)/('Fluid (original units) sorted'!W$420*1000)</f>
        <v>1.2343139271754782E-4</v>
      </c>
      <c r="X348" s="265">
        <f>('Fluid (original units) sorted'!X348)/('Fluid (original units) sorted'!X$420*1000)</f>
        <v>6.4748866894829342E-5</v>
      </c>
      <c r="Y348" s="251">
        <f t="shared" si="5"/>
        <v>20.508230399869159</v>
      </c>
      <c r="Z348" s="251"/>
      <c r="AA348" s="251"/>
      <c r="AB348" s="265">
        <f>('Fluid (original units) sorted'!AB348)/('Fluid (original units) sorted'!AB$420*1000)</f>
        <v>3.1972216144170716E-3</v>
      </c>
      <c r="AC348" s="303"/>
      <c r="AD348" s="303"/>
      <c r="AE348" s="265">
        <f>('Fluid (original units) sorted'!AE348)/('Fluid (original units) sorted'!AE$420*1000)</f>
        <v>6.4874622739965592E-4</v>
      </c>
      <c r="AF348" s="265">
        <f>('Fluid (original units) sorted'!AF348)/('Fluid (original units) sorted'!AF$420*1000)</f>
        <v>3.684520219936381E-5</v>
      </c>
      <c r="AG348" s="265">
        <f>('Fluid (original units) sorted'!AG348)/('Fluid (original units) sorted'!AG$420*1000)</f>
        <v>0</v>
      </c>
      <c r="AH348" s="307"/>
      <c r="AI348" s="287"/>
      <c r="AJ348" s="24"/>
    </row>
    <row r="349" spans="1:36">
      <c r="A349" s="11" t="s">
        <v>428</v>
      </c>
      <c r="B349" s="12" t="s">
        <v>136</v>
      </c>
      <c r="G349" s="11">
        <v>41.591265999999997</v>
      </c>
      <c r="H349" s="11">
        <v>-120.06016</v>
      </c>
      <c r="I349" s="11" t="s">
        <v>428</v>
      </c>
      <c r="J349" s="15">
        <v>-8.747275488270416E-3</v>
      </c>
      <c r="K349" s="16">
        <v>64.039999999999992</v>
      </c>
      <c r="L349" s="16">
        <v>17.8</v>
      </c>
      <c r="M349" s="17">
        <v>21788</v>
      </c>
      <c r="N349" s="265" t="str">
        <f>IF('Fluid (original units) sorted'!N349&lt;&gt;0,(10^-('Fluid (original units) sorted'!N349)),"")</f>
        <v/>
      </c>
      <c r="O349" s="265">
        <f>IF('Fluid (original units) sorted'!O349&lt;&gt;0,(10^-('Fluid (original units) sorted'!O349)),"")</f>
        <v>6.3095734448019329E-9</v>
      </c>
      <c r="P349" s="303"/>
      <c r="Q349" s="318"/>
      <c r="R349" s="265" t="s">
        <v>491</v>
      </c>
      <c r="S349" s="265">
        <f>('Fluid (original units) sorted'!S349)/('Fluid (original units) sorted'!S$420*1000)</f>
        <v>7.8728362183754994E-4</v>
      </c>
      <c r="T349" s="265">
        <f>('Fluid (original units) sorted'!T349)/('Fluid (original units) sorted'!T$420*1000)</f>
        <v>5.9591722753207189E-3</v>
      </c>
      <c r="U349" s="265">
        <f>('Fluid (original units) sorted'!U349)/('Fluid (original units) sorted'!U$420*1000)</f>
        <v>9.2075614540785652E-5</v>
      </c>
      <c r="V349" s="265">
        <f>('Fluid (original units) sorted'!V349)/('Fluid (original units) sorted'!V$420*1000)</f>
        <v>1.996007984031936E-4</v>
      </c>
      <c r="W349" s="265">
        <f>('Fluid (original units) sorted'!W349)/('Fluid (original units) sorted'!W$420*1000)</f>
        <v>9.8745114174038256E-5</v>
      </c>
      <c r="X349" s="265">
        <f>('Fluid (original units) sorted'!X349)/('Fluid (original units) sorted'!X$420*1000)</f>
        <v>8.3248543150494863E-5</v>
      </c>
      <c r="Y349" s="251">
        <f t="shared" si="5"/>
        <v>64.720418158936695</v>
      </c>
      <c r="Z349" s="251"/>
      <c r="AA349" s="251"/>
      <c r="AB349" s="265">
        <f>('Fluid (original units) sorted'!AB349)/('Fluid (original units) sorted'!AB$420*1000)</f>
        <v>3.676804856579632E-3</v>
      </c>
      <c r="AC349" s="303"/>
      <c r="AD349" s="265">
        <f>('Fluid (original units) sorted'!AD349)/('Fluid (original units) sorted'!AD$420*1000)</f>
        <v>7.1828162052661488E-4</v>
      </c>
      <c r="AE349" s="265">
        <f>('Fluid (original units) sorted'!AE349)/('Fluid (original units) sorted'!AE$420*1000)</f>
        <v>1.579556031929597E-3</v>
      </c>
      <c r="AF349" s="265">
        <f>('Fluid (original units) sorted'!AF349)/('Fluid (original units) sorted'!AF$420*1000)</f>
        <v>3.684520219936381E-5</v>
      </c>
      <c r="AG349" s="265">
        <f>('Fluid (original units) sorted'!AG349)/('Fluid (original units) sorted'!AG$420*1000)</f>
        <v>3.5483870967741938E-5</v>
      </c>
      <c r="AH349" s="307"/>
      <c r="AI349" s="287"/>
      <c r="AJ349" s="24"/>
    </row>
    <row r="350" spans="1:36">
      <c r="A350" s="11" t="s">
        <v>427</v>
      </c>
      <c r="B350" s="12" t="s">
        <v>136</v>
      </c>
      <c r="C350" s="12" t="s">
        <v>80</v>
      </c>
      <c r="D350" s="12" t="s">
        <v>421</v>
      </c>
      <c r="G350" s="11">
        <v>41.585264000000002</v>
      </c>
      <c r="H350" s="11">
        <v>-120.062602</v>
      </c>
      <c r="I350" s="11" t="s">
        <v>427</v>
      </c>
      <c r="J350" s="15">
        <v>-1</v>
      </c>
      <c r="K350" s="16">
        <v>64.400000000000006</v>
      </c>
      <c r="L350" s="16">
        <v>18</v>
      </c>
      <c r="M350" s="17">
        <v>26192</v>
      </c>
      <c r="N350" s="265">
        <f>IF('Fluid (original units) sorted'!N350&lt;&gt;0,(10^-('Fluid (original units) sorted'!N350)),"")</f>
        <v>1E-8</v>
      </c>
      <c r="O350" s="265">
        <f>IF('Fluid (original units) sorted'!O350&lt;&gt;0,(10^-('Fluid (original units) sorted'!O350)),"")</f>
        <v>3.9810717055349665E-9</v>
      </c>
      <c r="P350" s="303"/>
      <c r="Q350" s="318"/>
      <c r="R350" s="265" t="s">
        <v>491</v>
      </c>
      <c r="S350" s="303"/>
      <c r="T350" s="303"/>
      <c r="U350" s="303"/>
      <c r="V350" s="303"/>
      <c r="W350" s="303"/>
      <c r="X350" s="303"/>
      <c r="Y350" s="251" t="e">
        <f t="shared" si="5"/>
        <v>#DIV/0!</v>
      </c>
      <c r="Z350" s="251"/>
      <c r="AA350" s="251"/>
      <c r="AB350" s="265">
        <f>('Fluid (original units) sorted'!AB350)/('Fluid (original units) sorted'!AB$420*1000)</f>
        <v>3.0773258038764312E-3</v>
      </c>
      <c r="AC350" s="303"/>
      <c r="AD350" s="303"/>
      <c r="AE350" s="265">
        <f>('Fluid (original units) sorted'!AE350)/('Fluid (original units) sorted'!AE$420*1000)</f>
        <v>1.3821115279383973E-3</v>
      </c>
      <c r="AF350" s="303"/>
      <c r="AG350" s="303"/>
      <c r="AH350" s="307"/>
      <c r="AI350" s="287"/>
      <c r="AJ350" s="24"/>
    </row>
    <row r="351" spans="1:36">
      <c r="A351" s="11" t="s">
        <v>424</v>
      </c>
      <c r="B351" s="12" t="s">
        <v>136</v>
      </c>
      <c r="C351" s="12" t="s">
        <v>77</v>
      </c>
      <c r="E351" s="11">
        <v>270</v>
      </c>
      <c r="G351" s="11">
        <v>41.577573999999998</v>
      </c>
      <c r="H351" s="11">
        <v>-120.037734</v>
      </c>
      <c r="I351" s="11" t="s">
        <v>424</v>
      </c>
      <c r="J351" s="15">
        <v>8.0566966289961406E-2</v>
      </c>
      <c r="K351" s="16">
        <v>68</v>
      </c>
      <c r="L351" s="16">
        <v>20</v>
      </c>
      <c r="M351" s="17">
        <v>30195</v>
      </c>
      <c r="N351" s="265">
        <f>IF('Fluid (original units) sorted'!N351&lt;&gt;0,(10^-('Fluid (original units) sorted'!N351)),"")</f>
        <v>1.9952623149688773E-8</v>
      </c>
      <c r="O351" s="265">
        <f>IF('Fluid (original units) sorted'!O351&lt;&gt;0,(10^-('Fluid (original units) sorted'!O351)),"")</f>
        <v>1.9952623149688824E-9</v>
      </c>
      <c r="P351" s="303"/>
      <c r="Q351" s="318"/>
      <c r="R351" s="265" t="s">
        <v>491</v>
      </c>
      <c r="S351" s="303"/>
      <c r="T351" s="265">
        <f>('Fluid (original units) sorted'!T351)/('Fluid (original units) sorted'!T$420*1000)</f>
        <v>1.78340192181131E-3</v>
      </c>
      <c r="U351" s="265">
        <f>('Fluid (original units) sorted'!U351)/('Fluid (original units) sorted'!U$420*1000)</f>
        <v>1.611323254463749E-4</v>
      </c>
      <c r="V351" s="265">
        <f>('Fluid (original units) sorted'!V351)/('Fluid (original units) sorted'!V$420*1000)</f>
        <v>6.4870259481037925E-4</v>
      </c>
      <c r="W351" s="265">
        <f>('Fluid (original units) sorted'!W351)/('Fluid (original units) sorted'!W$420*1000)</f>
        <v>3.2915038058012753E-4</v>
      </c>
      <c r="X351" s="265">
        <f>('Fluid (original units) sorted'!X351)/('Fluid (original units) sorted'!X$420*1000)</f>
        <v>2.7749514383498288E-5</v>
      </c>
      <c r="Y351" s="251">
        <f t="shared" si="5"/>
        <v>11.067933866596055</v>
      </c>
      <c r="Z351" s="251"/>
      <c r="AA351" s="251"/>
      <c r="AB351" s="265">
        <f>('Fluid (original units) sorted'!AB351)/('Fluid (original units) sorted'!AB$420*1000)</f>
        <v>2.5977425617138708E-3</v>
      </c>
      <c r="AC351" s="303"/>
      <c r="AD351" s="303"/>
      <c r="AE351" s="265">
        <f>('Fluid (original units) sorted'!AE351)/('Fluid (original units) sorted'!AE$420*1000)</f>
        <v>7.051589428257129E-4</v>
      </c>
      <c r="AF351" s="265">
        <f>('Fluid (original units) sorted'!AF351)/('Fluid (original units) sorted'!AF$420*1000)</f>
        <v>1.5790800942584489E-5</v>
      </c>
      <c r="AG351" s="265">
        <f>('Fluid (original units) sorted'!AG351)/('Fluid (original units) sorted'!AG$420*1000)</f>
        <v>0</v>
      </c>
      <c r="AH351" s="307"/>
      <c r="AI351" s="287"/>
      <c r="AJ351" s="24"/>
    </row>
    <row r="352" spans="1:36">
      <c r="A352" s="11" t="s">
        <v>422</v>
      </c>
      <c r="B352" s="12" t="s">
        <v>136</v>
      </c>
      <c r="C352" s="12" t="s">
        <v>80</v>
      </c>
      <c r="D352" s="12" t="s">
        <v>421</v>
      </c>
      <c r="E352" s="11">
        <v>195</v>
      </c>
      <c r="G352" s="11">
        <v>41.551546000000002</v>
      </c>
      <c r="H352" s="11">
        <v>-120.01983300000001</v>
      </c>
      <c r="I352" s="11" t="s">
        <v>422</v>
      </c>
      <c r="J352" s="15">
        <v>5.4999851243031994E-3</v>
      </c>
      <c r="K352" s="16">
        <v>69.98</v>
      </c>
      <c r="L352" s="16">
        <v>21.1</v>
      </c>
      <c r="M352" s="17">
        <v>30483</v>
      </c>
      <c r="N352" s="265">
        <f>IF('Fluid (original units) sorted'!N352&lt;&gt;0,(10^-('Fluid (original units) sorted'!N352)),"")</f>
        <v>1E-8</v>
      </c>
      <c r="O352" s="265">
        <f>IF('Fluid (original units) sorted'!O352&lt;&gt;0,(10^-('Fluid (original units) sorted'!O352)),"")</f>
        <v>5.0118723362727114E-9</v>
      </c>
      <c r="P352" s="303"/>
      <c r="Q352" s="318"/>
      <c r="R352" s="265" t="s">
        <v>491</v>
      </c>
      <c r="S352" s="303"/>
      <c r="T352" s="265">
        <f>('Fluid (original units) sorted'!T352)/('Fluid (original units) sorted'!T$420*1000)</f>
        <v>2.2183780003018736E-3</v>
      </c>
      <c r="U352" s="265">
        <f>('Fluid (original units) sorted'!U352)/('Fluid (original units) sorted'!U$420*1000)</f>
        <v>2.1995841251409905E-4</v>
      </c>
      <c r="V352" s="265">
        <f>('Fluid (original units) sorted'!V352)/('Fluid (original units) sorted'!V$420*1000)</f>
        <v>3.992015968063872E-4</v>
      </c>
      <c r="W352" s="265">
        <f>('Fluid (original units) sorted'!W352)/('Fluid (original units) sorted'!W$420*1000)</f>
        <v>2.8800658300761158E-4</v>
      </c>
      <c r="X352" s="265">
        <f>('Fluid (original units) sorted'!X352)/('Fluid (original units) sorted'!X$420*1000)</f>
        <v>2.7749514383498288E-5</v>
      </c>
      <c r="Y352" s="251">
        <f t="shared" si="5"/>
        <v>10.085442856884042</v>
      </c>
      <c r="Z352" s="251"/>
      <c r="AA352" s="251"/>
      <c r="AB352" s="265">
        <f>('Fluid (original units) sorted'!AB352)/('Fluid (original units) sorted'!AB$420*1000)</f>
        <v>2.4778467511732305E-3</v>
      </c>
      <c r="AC352" s="303"/>
      <c r="AD352" s="265">
        <f>('Fluid (original units) sorted'!AD352)/('Fluid (original units) sorted'!AD$420*1000)</f>
        <v>2.8106672107563194E-4</v>
      </c>
      <c r="AE352" s="265">
        <f>('Fluid (original units) sorted'!AE352)/('Fluid (original units) sorted'!AE$420*1000)</f>
        <v>6.4874622739965592E-4</v>
      </c>
      <c r="AF352" s="265">
        <f>('Fluid (original units) sorted'!AF352)/('Fluid (original units) sorted'!AF$420*1000)</f>
        <v>2.1054401256779324E-5</v>
      </c>
      <c r="AG352" s="265">
        <f>('Fluid (original units) sorted'!AG352)/('Fluid (original units) sorted'!AG$420*1000)</f>
        <v>6.1290322580645156E-5</v>
      </c>
      <c r="AH352" s="307"/>
      <c r="AI352" s="287"/>
      <c r="AJ352" s="24"/>
    </row>
    <row r="353" spans="1:36">
      <c r="A353" s="27" t="s">
        <v>423</v>
      </c>
      <c r="B353" s="12" t="s">
        <v>136</v>
      </c>
      <c r="C353" s="12" t="s">
        <v>80</v>
      </c>
      <c r="D353" s="12" t="s">
        <v>421</v>
      </c>
      <c r="E353" s="27">
        <v>108</v>
      </c>
      <c r="F353" s="28"/>
      <c r="G353" s="11">
        <v>41.574441999999998</v>
      </c>
      <c r="H353" s="11">
        <v>-120.028108</v>
      </c>
      <c r="I353" s="27" t="s">
        <v>423</v>
      </c>
      <c r="J353" s="15">
        <v>-1.5536165939876922E-2</v>
      </c>
      <c r="K353" s="16">
        <v>73.039999999999992</v>
      </c>
      <c r="L353" s="16">
        <v>22.8</v>
      </c>
      <c r="M353" s="17">
        <v>28306</v>
      </c>
      <c r="N353" s="265">
        <f>IF('Fluid (original units) sorted'!N353&lt;&gt;0,(10^-('Fluid (original units) sorted'!N353)),"")</f>
        <v>3.1622776601683779E-9</v>
      </c>
      <c r="O353" s="265">
        <f>IF('Fluid (original units) sorted'!O353&lt;&gt;0,(10^-('Fluid (original units) sorted'!O353)),"")</f>
        <v>3.1622776601683779E-9</v>
      </c>
      <c r="P353" s="303"/>
      <c r="Q353" s="318"/>
      <c r="R353" s="265" t="s">
        <v>491</v>
      </c>
      <c r="S353" s="303"/>
      <c r="T353" s="265">
        <f>('Fluid (original units) sorted'!T353)/('Fluid (original units) sorted'!T$420*1000)</f>
        <v>2.6968516866414929E-3</v>
      </c>
      <c r="U353" s="265">
        <f>('Fluid (original units) sorted'!U353)/('Fluid (original units) sorted'!U$420*1000)</f>
        <v>1.7136294928423996E-4</v>
      </c>
      <c r="V353" s="265">
        <f>('Fluid (original units) sorted'!V353)/('Fluid (original units) sorted'!V$420*1000)</f>
        <v>2.4950099800399199E-4</v>
      </c>
      <c r="W353" s="265">
        <f>('Fluid (original units) sorted'!W353)/('Fluid (original units) sorted'!W$420*1000)</f>
        <v>2.4686278543509563E-4</v>
      </c>
      <c r="X353" s="265">
        <f>('Fluid (original units) sorted'!X353)/('Fluid (original units) sorted'!X$420*1000)</f>
        <v>3.6999352511331055E-5</v>
      </c>
      <c r="Y353" s="251">
        <f t="shared" si="5"/>
        <v>15.737659149226133</v>
      </c>
      <c r="Z353" s="251"/>
      <c r="AA353" s="251"/>
      <c r="AB353" s="265">
        <f>('Fluid (original units) sorted'!AB353)/('Fluid (original units) sorted'!AB$420*1000)</f>
        <v>2.9574299933357914E-3</v>
      </c>
      <c r="AC353" s="303"/>
      <c r="AD353" s="265">
        <f>('Fluid (original units) sorted'!AD353)/('Fluid (original units) sorted'!AD$420*1000)</f>
        <v>2.2901732828384822E-4</v>
      </c>
      <c r="AE353" s="265">
        <f>('Fluid (original units) sorted'!AE353)/('Fluid (original units) sorted'!AE$420*1000)</f>
        <v>5.6412715426057034E-4</v>
      </c>
      <c r="AF353" s="303"/>
      <c r="AG353" s="303"/>
      <c r="AH353" s="307"/>
      <c r="AI353" s="287"/>
      <c r="AJ353" s="24"/>
    </row>
    <row r="354" spans="1:36">
      <c r="A354" s="11" t="s">
        <v>425</v>
      </c>
      <c r="B354" s="12" t="s">
        <v>136</v>
      </c>
      <c r="C354" s="12" t="s">
        <v>77</v>
      </c>
      <c r="G354" s="11">
        <v>41.572091999999998</v>
      </c>
      <c r="H354" s="11">
        <v>-120.052922</v>
      </c>
      <c r="I354" s="11" t="s">
        <v>425</v>
      </c>
      <c r="J354" s="15">
        <v>8.5111094176180305E-2</v>
      </c>
      <c r="K354" s="16">
        <v>75.02</v>
      </c>
      <c r="L354" s="16">
        <v>23.9</v>
      </c>
      <c r="M354" s="17">
        <v>30189</v>
      </c>
      <c r="N354" s="265">
        <f>IF('Fluid (original units) sorted'!N354&lt;&gt;0,(10^-('Fluid (original units) sorted'!N354)),"")</f>
        <v>5.0118723362727114E-9</v>
      </c>
      <c r="O354" s="265">
        <f>IF('Fluid (original units) sorted'!O354&lt;&gt;0,(10^-('Fluid (original units) sorted'!O354)),"")</f>
        <v>6.3095734448019329E-9</v>
      </c>
      <c r="P354" s="303"/>
      <c r="Q354" s="318"/>
      <c r="R354" s="265" t="s">
        <v>491</v>
      </c>
      <c r="S354" s="303"/>
      <c r="T354" s="265">
        <f>('Fluid (original units) sorted'!T354)/('Fluid (original units) sorted'!T$420*1000)</f>
        <v>3.3928134122263947E-3</v>
      </c>
      <c r="U354" s="265">
        <f>('Fluid (original units) sorted'!U354)/('Fluid (original units) sorted'!U$420*1000)</f>
        <v>1.7903591716263877E-4</v>
      </c>
      <c r="V354" s="265">
        <f>('Fluid (original units) sorted'!V354)/('Fluid (original units) sorted'!V$420*1000)</f>
        <v>2.2455089820359281E-4</v>
      </c>
      <c r="W354" s="265">
        <f>('Fluid (original units) sorted'!W354)/('Fluid (original units) sorted'!W$420*1000)</f>
        <v>2.0571898786257971E-4</v>
      </c>
      <c r="X354" s="265">
        <f>('Fluid (original units) sorted'!X354)/('Fluid (original units) sorted'!X$420*1000)</f>
        <v>6.4748866894829342E-5</v>
      </c>
      <c r="Y354" s="251">
        <f t="shared" si="5"/>
        <v>18.950462376464465</v>
      </c>
      <c r="Z354" s="251"/>
      <c r="AA354" s="251"/>
      <c r="AB354" s="265">
        <f>('Fluid (original units) sorted'!AB354)/('Fluid (original units) sorted'!AB$420*1000)</f>
        <v>2.9774126284258977E-3</v>
      </c>
      <c r="AC354" s="303"/>
      <c r="AD354" s="303"/>
      <c r="AE354" s="265">
        <f>('Fluid (original units) sorted'!AE354)/('Fluid (original units) sorted'!AE$420*1000)</f>
        <v>7.3336530053874139E-4</v>
      </c>
      <c r="AF354" s="265">
        <f>('Fluid (original units) sorted'!AF354)/('Fluid (original units) sorted'!AF$420*1000)</f>
        <v>2.6318001570974153E-5</v>
      </c>
      <c r="AG354" s="265">
        <f>('Fluid (original units) sorted'!AG354)/('Fluid (original units) sorted'!AG$420*1000)</f>
        <v>0</v>
      </c>
      <c r="AH354" s="307"/>
      <c r="AI354" s="287"/>
      <c r="AJ354" s="24"/>
    </row>
    <row r="355" spans="1:36">
      <c r="A355" s="11" t="s">
        <v>426</v>
      </c>
      <c r="B355" s="12" t="s">
        <v>136</v>
      </c>
      <c r="C355" s="12" t="s">
        <v>77</v>
      </c>
      <c r="E355" s="11">
        <v>274</v>
      </c>
      <c r="G355" s="14">
        <v>41.579140000000002</v>
      </c>
      <c r="H355" s="11">
        <v>-120.06149600000001</v>
      </c>
      <c r="I355" s="11" t="s">
        <v>426</v>
      </c>
      <c r="J355" s="15">
        <v>0.11958565556092725</v>
      </c>
      <c r="K355" s="16">
        <v>75.02</v>
      </c>
      <c r="L355" s="16">
        <v>23.9</v>
      </c>
      <c r="M355" s="17">
        <v>30195</v>
      </c>
      <c r="N355" s="265">
        <f>IF('Fluid (original units) sorted'!N355&lt;&gt;0,(10^-('Fluid (original units) sorted'!N355)),"")</f>
        <v>7.9432823472428087E-9</v>
      </c>
      <c r="O355" s="265">
        <f>IF('Fluid (original units) sorted'!O355&lt;&gt;0,(10^-('Fluid (original units) sorted'!O355)),"")</f>
        <v>1E-8</v>
      </c>
      <c r="P355" s="303"/>
      <c r="Q355" s="318"/>
      <c r="R355" s="265" t="s">
        <v>491</v>
      </c>
      <c r="S355" s="303"/>
      <c r="T355" s="265">
        <f>('Fluid (original units) sorted'!T355)/('Fluid (original units) sorted'!T$420*1000)</f>
        <v>4.0887751378112956E-3</v>
      </c>
      <c r="U355" s="265">
        <f>('Fluid (original units) sorted'!U355)/('Fluid (original units) sorted'!U$420*1000)</f>
        <v>1.8926654100050386E-4</v>
      </c>
      <c r="V355" s="265">
        <f>('Fluid (original units) sorted'!V355)/('Fluid (original units) sorted'!V$420*1000)</f>
        <v>2.2455089820359281E-4</v>
      </c>
      <c r="W355" s="265">
        <f>('Fluid (original units) sorted'!W355)/('Fluid (original units) sorted'!W$420*1000)</f>
        <v>2.0571898786257971E-4</v>
      </c>
      <c r="X355" s="265">
        <f>('Fluid (original units) sorted'!X355)/('Fluid (original units) sorted'!X$420*1000)</f>
        <v>8.3248543150494863E-5</v>
      </c>
      <c r="Y355" s="251">
        <f t="shared" si="5"/>
        <v>21.603264455498294</v>
      </c>
      <c r="Z355" s="251"/>
      <c r="AA355" s="251"/>
      <c r="AB355" s="265">
        <f>('Fluid (original units) sorted'!AB355)/('Fluid (original units) sorted'!AB$420*1000)</f>
        <v>2.9374473582456841E-3</v>
      </c>
      <c r="AC355" s="303"/>
      <c r="AD355" s="303"/>
      <c r="AE355" s="265">
        <f>('Fluid (original units) sorted'!AE355)/('Fluid (original units) sorted'!AE$420*1000)</f>
        <v>1.0718415930950837E-3</v>
      </c>
      <c r="AF355" s="265">
        <f>('Fluid (original units) sorted'!AF355)/('Fluid (original units) sorted'!AF$420*1000)</f>
        <v>3.1581601885168978E-5</v>
      </c>
      <c r="AG355" s="265">
        <f>('Fluid (original units) sorted'!AG355)/('Fluid (original units) sorted'!AG$420*1000)</f>
        <v>0</v>
      </c>
      <c r="AH355" s="307"/>
      <c r="AI355" s="287"/>
      <c r="AJ355" s="24"/>
    </row>
    <row r="356" spans="1:36">
      <c r="A356" s="11" t="s">
        <v>423</v>
      </c>
      <c r="B356" s="12" t="s">
        <v>136</v>
      </c>
      <c r="C356" s="12" t="s">
        <v>80</v>
      </c>
      <c r="D356" s="12" t="s">
        <v>421</v>
      </c>
      <c r="E356" s="11">
        <v>108</v>
      </c>
      <c r="G356" s="11">
        <v>41.574441999999998</v>
      </c>
      <c r="H356" s="11">
        <v>-120.028108</v>
      </c>
      <c r="I356" s="11" t="s">
        <v>423</v>
      </c>
      <c r="J356" s="15">
        <v>7.8484573197378556E-3</v>
      </c>
      <c r="M356" s="17">
        <v>26877</v>
      </c>
      <c r="N356" s="265">
        <f>IF('Fluid (original units) sorted'!N356&lt;&gt;0,(10^-('Fluid (original units) sorted'!N356)),"")</f>
        <v>3.9810717055349665E-9</v>
      </c>
      <c r="O356" s="265">
        <f>IF('Fluid (original units) sorted'!O356&lt;&gt;0,(10^-('Fluid (original units) sorted'!O356)),"")</f>
        <v>3.1622776601683779E-9</v>
      </c>
      <c r="P356" s="303"/>
      <c r="Q356" s="318"/>
      <c r="R356" s="265" t="s">
        <v>491</v>
      </c>
      <c r="S356" s="303"/>
      <c r="T356" s="265">
        <f>('Fluid (original units) sorted'!T356)/('Fluid (original units) sorted'!T$420*1000)</f>
        <v>3.044832549433944E-3</v>
      </c>
      <c r="U356" s="265">
        <f>('Fluid (original units) sorted'!U356)/('Fluid (original units) sorted'!U$420*1000)</f>
        <v>2.3018903635196414E-4</v>
      </c>
      <c r="V356" s="265">
        <f>('Fluid (original units) sorted'!V356)/('Fluid (original units) sorted'!V$420*1000)</f>
        <v>3.2435129740518963E-4</v>
      </c>
      <c r="W356" s="265">
        <f>('Fluid (original units) sorted'!W356)/('Fluid (original units) sorted'!W$420*1000)</f>
        <v>2.3451964616334089E-4</v>
      </c>
      <c r="X356" s="265">
        <f>('Fluid (original units) sorted'!X356)/('Fluid (original units) sorted'!X$420*1000)</f>
        <v>3.6999352511331055E-5</v>
      </c>
      <c r="Y356" s="251">
        <f t="shared" si="5"/>
        <v>13.227530718614798</v>
      </c>
      <c r="Z356" s="251"/>
      <c r="AA356" s="251"/>
      <c r="AB356" s="265">
        <f>('Fluid (original units) sorted'!AB356)/('Fluid (original units) sorted'!AB$420*1000)</f>
        <v>3.0773258038764312E-3</v>
      </c>
      <c r="AC356" s="303"/>
      <c r="AD356" s="265">
        <f>('Fluid (original units) sorted'!AD356)/('Fluid (original units) sorted'!AD$420*1000)</f>
        <v>2.9147659963398866E-4</v>
      </c>
      <c r="AE356" s="265">
        <f>('Fluid (original units) sorted'!AE356)/('Fluid (original units) sorted'!AE$420*1000)</f>
        <v>6.2053986968662732E-4</v>
      </c>
      <c r="AF356" s="303"/>
      <c r="AG356" s="303"/>
      <c r="AH356" s="307"/>
      <c r="AI356" s="287"/>
      <c r="AJ356" s="24"/>
    </row>
    <row r="357" spans="1:36">
      <c r="A357" s="27" t="s">
        <v>427</v>
      </c>
      <c r="B357" s="12" t="s">
        <v>136</v>
      </c>
      <c r="C357" s="12" t="s">
        <v>80</v>
      </c>
      <c r="D357" s="12" t="s">
        <v>421</v>
      </c>
      <c r="E357" s="27"/>
      <c r="F357" s="28"/>
      <c r="G357" s="11">
        <v>41.585264000000002</v>
      </c>
      <c r="H357" s="11">
        <v>-120.062602</v>
      </c>
      <c r="I357" s="27" t="s">
        <v>427</v>
      </c>
      <c r="J357" s="15">
        <v>-1.9419021711428064E-3</v>
      </c>
      <c r="K357" s="46"/>
      <c r="M357" s="17">
        <v>29811</v>
      </c>
      <c r="N357" s="265">
        <f>IF('Fluid (original units) sorted'!N357&lt;&gt;0,(10^-('Fluid (original units) sorted'!N357)),"")</f>
        <v>7.9432823472428E-10</v>
      </c>
      <c r="O357" s="265">
        <f>IF('Fluid (original units) sorted'!O357&lt;&gt;0,(10^-('Fluid (original units) sorted'!O357)),"")</f>
        <v>6.3095734448019329E-9</v>
      </c>
      <c r="P357" s="303"/>
      <c r="Q357" s="318"/>
      <c r="R357" s="265" t="s">
        <v>491</v>
      </c>
      <c r="S357" s="303"/>
      <c r="T357" s="265">
        <f>('Fluid (original units) sorted'!T357)/('Fluid (original units) sorted'!T$420*1000)</f>
        <v>7.2206029029433525E-3</v>
      </c>
      <c r="U357" s="265">
        <f>('Fluid (original units) sorted'!U357)/('Fluid (original units) sorted'!U$420*1000)</f>
        <v>1.2532514201384716E-4</v>
      </c>
      <c r="V357" s="265">
        <f>('Fluid (original units) sorted'!V357)/('Fluid (original units) sorted'!V$420*1000)</f>
        <v>2.2455089820359281E-4</v>
      </c>
      <c r="W357" s="265">
        <f>('Fluid (original units) sorted'!W357)/('Fluid (original units) sorted'!W$420*1000)</f>
        <v>8.2287595145031882E-5</v>
      </c>
      <c r="X357" s="265">
        <f>('Fluid (original units) sorted'!X357)/('Fluid (original units) sorted'!X$420*1000)</f>
        <v>1.2024789566182592E-4</v>
      </c>
      <c r="Y357" s="251">
        <f t="shared" si="5"/>
        <v>57.614958873500015</v>
      </c>
      <c r="Z357" s="251"/>
      <c r="AA357" s="251"/>
      <c r="AB357" s="265">
        <f>('Fluid (original units) sorted'!AB357)/('Fluid (original units) sorted'!AB$420*1000)</f>
        <v>4.496092895274007E-3</v>
      </c>
      <c r="AC357" s="303"/>
      <c r="AD357" s="265">
        <f>('Fluid (original units) sorted'!AD357)/('Fluid (original units) sorted'!AD$420*1000)</f>
        <v>7.495112562016851E-4</v>
      </c>
      <c r="AE357" s="265">
        <f>('Fluid (original units) sorted'!AE357)/('Fluid (original units) sorted'!AE$420*1000)</f>
        <v>1.9180323244859391E-3</v>
      </c>
      <c r="AF357" s="303"/>
      <c r="AG357" s="303"/>
      <c r="AH357" s="307"/>
      <c r="AI357" s="287"/>
      <c r="AJ357" s="24"/>
    </row>
    <row r="358" spans="1:36">
      <c r="A358" s="11" t="s">
        <v>417</v>
      </c>
      <c r="B358" s="12" t="s">
        <v>136</v>
      </c>
      <c r="C358" s="12" t="s">
        <v>77</v>
      </c>
      <c r="D358" s="12" t="s">
        <v>193</v>
      </c>
      <c r="G358" s="11">
        <v>41.540624999999999</v>
      </c>
      <c r="H358" s="11">
        <v>-120.07672599999999</v>
      </c>
      <c r="I358" s="11" t="s">
        <v>417</v>
      </c>
      <c r="J358" s="15">
        <v>2.7554378190584129E-4</v>
      </c>
      <c r="K358" s="16">
        <v>55.94</v>
      </c>
      <c r="L358" s="16">
        <v>13.3</v>
      </c>
      <c r="M358" s="17">
        <v>20608</v>
      </c>
      <c r="N358" s="265" t="str">
        <f>IF('Fluid (original units) sorted'!N358&lt;&gt;0,(10^-('Fluid (original units) sorted'!N358)),"")</f>
        <v/>
      </c>
      <c r="O358" s="265">
        <f>IF('Fluid (original units) sorted'!O358&lt;&gt;0,(10^-('Fluid (original units) sorted'!O358)),"")</f>
        <v>3.1622776601683699E-8</v>
      </c>
      <c r="P358" s="303"/>
      <c r="Q358" s="318"/>
      <c r="R358" s="265" t="s">
        <v>491</v>
      </c>
      <c r="S358" s="265">
        <f>('Fluid (original units) sorted'!S358)/('Fluid (original units) sorted'!S$420*1000)</f>
        <v>9.487350199733688E-4</v>
      </c>
      <c r="T358" s="265">
        <f>('Fluid (original units) sorted'!T358)/('Fluid (original units) sorted'!T$420*1000)</f>
        <v>3.7407942750188453E-3</v>
      </c>
      <c r="U358" s="265">
        <f>('Fluid (original units) sorted'!U358)/('Fluid (original units) sorted'!U$420*1000)</f>
        <v>1.8159357312210503E-4</v>
      </c>
      <c r="V358" s="265">
        <f>('Fluid (original units) sorted'!V358)/('Fluid (original units) sorted'!V$420*1000)</f>
        <v>3.2435129740518963E-4</v>
      </c>
      <c r="W358" s="265">
        <f>('Fluid (original units) sorted'!W358)/('Fluid (original units) sorted'!W$420*1000)</f>
        <v>1.3577453198930262E-4</v>
      </c>
      <c r="X358" s="265">
        <f>('Fluid (original units) sorted'!X358)/('Fluid (original units) sorted'!X$420*1000)</f>
        <v>4.6249190639163815E-5</v>
      </c>
      <c r="Y358" s="251">
        <f t="shared" si="5"/>
        <v>20.599816451122443</v>
      </c>
      <c r="Z358" s="251"/>
      <c r="AA358" s="251"/>
      <c r="AB358" s="265">
        <f>('Fluid (original units) sorted'!AB358)/('Fluid (original units) sorted'!AB$420*1000)</f>
        <v>3.4370132354983518E-3</v>
      </c>
      <c r="AC358" s="303"/>
      <c r="AD358" s="265">
        <f>('Fluid (original units) sorted'!AD358)/('Fluid (original units) sorted'!AD$420*1000)</f>
        <v>3.3311611386741561E-4</v>
      </c>
      <c r="AE358" s="265">
        <f>('Fluid (original units) sorted'!AE358)/('Fluid (original units) sorted'!AE$420*1000)</f>
        <v>7.051589428257129E-4</v>
      </c>
      <c r="AF358" s="265">
        <f>('Fluid (original units) sorted'!AF358)/('Fluid (original units) sorted'!AF$420*1000)</f>
        <v>3.1581601885168978E-5</v>
      </c>
      <c r="AG358" s="265">
        <f>('Fluid (original units) sorted'!AG358)/('Fluid (original units) sorted'!AG$420*1000)</f>
        <v>0</v>
      </c>
      <c r="AH358" s="307"/>
      <c r="AI358" s="287"/>
      <c r="AJ358" s="24"/>
    </row>
    <row r="359" spans="1:36">
      <c r="A359" s="125" t="s">
        <v>419</v>
      </c>
      <c r="B359" s="12" t="s">
        <v>136</v>
      </c>
      <c r="C359" s="12" t="s">
        <v>80</v>
      </c>
      <c r="D359" s="12" t="s">
        <v>218</v>
      </c>
      <c r="E359" s="11">
        <v>50</v>
      </c>
      <c r="G359" s="11">
        <v>41.531605999999996</v>
      </c>
      <c r="H359" s="11">
        <v>-120.018715</v>
      </c>
      <c r="I359" s="11" t="s">
        <v>419</v>
      </c>
      <c r="J359" s="15">
        <v>1.7641318839768473E-2</v>
      </c>
      <c r="K359" s="16">
        <v>51.980000000000004</v>
      </c>
      <c r="L359" s="16">
        <v>11.1</v>
      </c>
      <c r="M359" s="17">
        <v>21788</v>
      </c>
      <c r="N359" s="265" t="str">
        <f>IF('Fluid (original units) sorted'!N359&lt;&gt;0,(10^-('Fluid (original units) sorted'!N359)),"")</f>
        <v/>
      </c>
      <c r="O359" s="265">
        <f>IF('Fluid (original units) sorted'!O359&lt;&gt;0,(10^-('Fluid (original units) sorted'!O359)),"")</f>
        <v>6.3095734448019329E-9</v>
      </c>
      <c r="P359" s="303"/>
      <c r="Q359" s="318"/>
      <c r="R359" s="265" t="s">
        <v>491</v>
      </c>
      <c r="S359" s="265">
        <f>('Fluid (original units) sorted'!S359)/('Fluid (original units) sorted'!S$420*1000)</f>
        <v>1.181757656458056E-3</v>
      </c>
      <c r="T359" s="265">
        <f>('Fluid (original units) sorted'!T359)/('Fluid (original units) sorted'!T$420*1000)</f>
        <v>1.3919234511698029E-2</v>
      </c>
      <c r="U359" s="265">
        <f>('Fluid (original units) sorted'!U359)/('Fluid (original units) sorted'!U$420*1000)</f>
        <v>2.813421555412895E-4</v>
      </c>
      <c r="V359" s="265">
        <f>('Fluid (original units) sorted'!V359)/('Fluid (original units) sorted'!V$420*1000)</f>
        <v>9.7305389221556888E-4</v>
      </c>
      <c r="W359" s="265">
        <f>('Fluid (original units) sorted'!W359)/('Fluid (original units) sorted'!W$420*1000)</f>
        <v>5.7601316601522316E-4</v>
      </c>
      <c r="X359" s="265">
        <f>('Fluid (original units) sorted'!X359)/('Fluid (original units) sorted'!X$420*1000)</f>
        <v>3.9774303949680881E-4</v>
      </c>
      <c r="Y359" s="251">
        <f t="shared" si="5"/>
        <v>49.474400609883915</v>
      </c>
      <c r="Z359" s="251"/>
      <c r="AA359" s="251"/>
      <c r="AB359" s="265">
        <f>('Fluid (original units) sorted'!AB359)/('Fluid (original units) sorted'!AB$420*1000)</f>
        <v>6.2345821481132897E-3</v>
      </c>
      <c r="AC359" s="303"/>
      <c r="AD359" s="265">
        <f>('Fluid (original units) sorted'!AD359)/('Fluid (original units) sorted'!AD$420*1000)</f>
        <v>1.9258275332959965E-3</v>
      </c>
      <c r="AE359" s="265">
        <f>('Fluid (original units) sorted'!AE359)/('Fluid (original units) sorted'!AE$420*1000)</f>
        <v>6.5156686317095871E-3</v>
      </c>
      <c r="AF359" s="265">
        <f>('Fluid (original units) sorted'!AF359)/('Fluid (original units) sorted'!AF$420*1000)</f>
        <v>6.3163203770337956E-5</v>
      </c>
      <c r="AG359" s="265">
        <f>('Fluid (original units) sorted'!AG359)/('Fluid (original units) sorted'!AG$420*1000)</f>
        <v>3.3870967741935482E-5</v>
      </c>
      <c r="AH359" s="307"/>
      <c r="AI359" s="287"/>
      <c r="AJ359" s="24"/>
    </row>
    <row r="360" spans="1:36">
      <c r="A360" s="11" t="s">
        <v>418</v>
      </c>
      <c r="B360" s="12" t="s">
        <v>136</v>
      </c>
      <c r="C360" s="12" t="s">
        <v>85</v>
      </c>
      <c r="G360" s="11">
        <v>41.535493000000002</v>
      </c>
      <c r="H360" s="11">
        <v>-120.015973</v>
      </c>
      <c r="I360" s="11" t="s">
        <v>418</v>
      </c>
      <c r="J360" s="15">
        <v>0.12487520107870102</v>
      </c>
      <c r="M360" s="17">
        <v>30244</v>
      </c>
      <c r="N360" s="265">
        <f>IF('Fluid (original units) sorted'!N360&lt;&gt;0,(10^-('Fluid (original units) sorted'!N360)),"")</f>
        <v>3.981071705534957E-8</v>
      </c>
      <c r="O360" s="265">
        <f>IF('Fluid (original units) sorted'!O360&lt;&gt;0,(10^-('Fluid (original units) sorted'!O360)),"")</f>
        <v>6.3095734448019329E-9</v>
      </c>
      <c r="P360" s="303"/>
      <c r="Q360" s="318"/>
      <c r="R360" s="265" t="s">
        <v>491</v>
      </c>
      <c r="S360" s="303"/>
      <c r="T360" s="265">
        <f>('Fluid (original units) sorted'!T360)/('Fluid (original units) sorted'!T$420*1000)</f>
        <v>5.5241961968301549E-3</v>
      </c>
      <c r="U360" s="265">
        <f>('Fluid (original units) sorted'!U360)/('Fluid (original units) sorted'!U$420*1000)</f>
        <v>2.813421555412895E-4</v>
      </c>
      <c r="V360" s="265">
        <f>('Fluid (original units) sorted'!V360)/('Fluid (original units) sorted'!V$420*1000)</f>
        <v>1.6467065868263472E-3</v>
      </c>
      <c r="W360" s="265">
        <f>('Fluid (original units) sorted'!W360)/('Fluid (original units) sorted'!W$420*1000)</f>
        <v>7.817321538778029E-4</v>
      </c>
      <c r="X360" s="265">
        <f>('Fluid (original units) sorted'!X360)/('Fluid (original units) sorted'!X$420*1000)</f>
        <v>7.399870502266211E-5</v>
      </c>
      <c r="Y360" s="251">
        <f t="shared" si="5"/>
        <v>19.63515274204768</v>
      </c>
      <c r="Z360" s="251"/>
      <c r="AA360" s="251"/>
      <c r="AB360" s="265">
        <f>('Fluid (original units) sorted'!AB360)/('Fluid (original units) sorted'!AB$420*1000)</f>
        <v>5.5152072848694477E-3</v>
      </c>
      <c r="AC360" s="303"/>
      <c r="AD360" s="303"/>
      <c r="AE360" s="265">
        <f>('Fluid (original units) sorted'!AE360)/('Fluid (original units) sorted'!AE$420*1000)</f>
        <v>2.7642230558767946E-3</v>
      </c>
      <c r="AF360" s="265">
        <f>('Fluid (original units) sorted'!AF360)/('Fluid (original units) sorted'!AF$420*1000)</f>
        <v>1.5790800942584489E-5</v>
      </c>
      <c r="AG360" s="265">
        <f>('Fluid (original units) sorted'!AG360)/('Fluid (original units) sorted'!AG$420*1000)</f>
        <v>0</v>
      </c>
      <c r="AH360" s="307"/>
      <c r="AI360" s="287"/>
      <c r="AJ360" s="24"/>
    </row>
    <row r="361" spans="1:36" s="26" customFormat="1">
      <c r="A361" s="103" t="s">
        <v>433</v>
      </c>
      <c r="B361" s="12" t="s">
        <v>136</v>
      </c>
      <c r="C361" s="12"/>
      <c r="D361" s="12" t="s">
        <v>432</v>
      </c>
      <c r="E361" s="11"/>
      <c r="F361" s="13">
        <v>1000</v>
      </c>
      <c r="G361" s="11"/>
      <c r="H361" s="11"/>
      <c r="I361" s="103" t="s">
        <v>433</v>
      </c>
      <c r="J361" s="15">
        <v>0.41649291706265912</v>
      </c>
      <c r="K361" s="16">
        <v>62.6</v>
      </c>
      <c r="L361" s="35">
        <v>17</v>
      </c>
      <c r="M361" s="60">
        <v>1974</v>
      </c>
      <c r="N361" s="265" t="str">
        <f>IF('Fluid (original units) sorted'!N361&lt;&gt;0,(10^-('Fluid (original units) sorted'!N361)),"")</f>
        <v/>
      </c>
      <c r="O361" s="265" t="str">
        <f>IF('Fluid (original units) sorted'!O361&lt;&gt;0,(10^-('Fluid (original units) sorted'!O361)),"")</f>
        <v/>
      </c>
      <c r="P361" s="273"/>
      <c r="Q361" s="92"/>
      <c r="R361" s="265" t="s">
        <v>491</v>
      </c>
      <c r="S361" s="265">
        <f>('Fluid (original units) sorted'!S361)/('Fluid (original units) sorted'!S$420*1000)</f>
        <v>1.2233688415446073E-3</v>
      </c>
      <c r="T361" s="265">
        <f>('Fluid (original units) sorted'!T361)/('Fluid (original units) sorted'!T$420*1000)</f>
        <v>3.2623205886792253E-2</v>
      </c>
      <c r="U361" s="265">
        <f>('Fluid (original units) sorted'!U361)/('Fluid (original units) sorted'!U$420*1000)</f>
        <v>1.8670888504103758E-4</v>
      </c>
      <c r="V361" s="265">
        <f>('Fluid (original units) sorted'!V361)/('Fluid (original units) sorted'!V$420*1000)</f>
        <v>3.8672654690618767E-5</v>
      </c>
      <c r="W361" s="265">
        <f>('Fluid (original units) sorted'!W361)/('Fluid (original units) sorted'!W$420*1000)</f>
        <v>3.2915038058012757E-6</v>
      </c>
      <c r="X361" s="265">
        <f>('Fluid (original units) sorted'!X361)/('Fluid (original units) sorted'!X$420*1000)</f>
        <v>8.5098510776061408E-4</v>
      </c>
      <c r="Y361" s="251">
        <f t="shared" si="5"/>
        <v>174.72765626350269</v>
      </c>
      <c r="Z361" s="273"/>
      <c r="AA361" s="251"/>
      <c r="AB361" s="265">
        <f>('Fluid (original units) sorted'!AB361)/('Fluid (original units) sorted'!AB$420*1000)</f>
        <v>4.490566532495968E-3</v>
      </c>
      <c r="AC361" s="273"/>
      <c r="AD361" s="265">
        <f>('Fluid (original units) sorted'!AD361)/('Fluid (original units) sorted'!AD$420*1000)</f>
        <v>3.5393587098412906E-3</v>
      </c>
      <c r="AE361" s="265">
        <f>('Fluid (original units) sorted'!AE361)/('Fluid (original units) sorted'!AE$420*1000)</f>
        <v>1.6754576481538938E-3</v>
      </c>
      <c r="AF361" s="265">
        <f>('Fluid (original units) sorted'!AF361)/('Fluid (original units) sorted'!AF$420*1000)</f>
        <v>3.0528881822330017E-4</v>
      </c>
      <c r="AG361" s="265">
        <f>('Fluid (original units) sorted'!AG361)/('Fluid (original units) sorted'!AG$420*1000)</f>
        <v>0</v>
      </c>
      <c r="AH361" s="307"/>
      <c r="AI361" s="295"/>
      <c r="AJ361" s="24"/>
    </row>
    <row r="362" spans="1:36" s="26" customFormat="1">
      <c r="A362" s="103" t="s">
        <v>431</v>
      </c>
      <c r="B362" s="12" t="s">
        <v>136</v>
      </c>
      <c r="C362" s="12"/>
      <c r="D362" s="12" t="s">
        <v>430</v>
      </c>
      <c r="E362" s="11"/>
      <c r="F362" s="13"/>
      <c r="G362" s="11"/>
      <c r="H362" s="11"/>
      <c r="I362" s="103" t="s">
        <v>431</v>
      </c>
      <c r="J362" s="15">
        <v>-9.6126712754375874E-3</v>
      </c>
      <c r="K362" s="75"/>
      <c r="L362" s="35"/>
      <c r="M362" s="60">
        <v>1974</v>
      </c>
      <c r="N362" s="265" t="str">
        <f>IF('Fluid (original units) sorted'!N362&lt;&gt;0,(10^-('Fluid (original units) sorted'!N362)),"")</f>
        <v/>
      </c>
      <c r="O362" s="265" t="str">
        <f>IF('Fluid (original units) sorted'!O362&lt;&gt;0,(10^-('Fluid (original units) sorted'!O362)),"")</f>
        <v/>
      </c>
      <c r="P362" s="273"/>
      <c r="Q362" s="92"/>
      <c r="R362" s="265" t="s">
        <v>491</v>
      </c>
      <c r="S362" s="265">
        <f>('Fluid (original units) sorted'!S362)/('Fluid (original units) sorted'!S$420*1000)</f>
        <v>8.4720372836218376E-4</v>
      </c>
      <c r="T362" s="265">
        <f>('Fluid (original units) sorted'!T362)/('Fluid (original units) sorted'!T$420*1000)</f>
        <v>5.5676938046792116E-3</v>
      </c>
      <c r="U362" s="265">
        <f>('Fluid (original units) sorted'!U362)/('Fluid (original units) sorted'!U$420*1000)</f>
        <v>7.417202282452178E-5</v>
      </c>
      <c r="V362" s="265">
        <f>('Fluid (original units) sorted'!V362)/('Fluid (original units) sorted'!V$420*1000)</f>
        <v>1.7465069860279442E-4</v>
      </c>
      <c r="W362" s="265">
        <f>('Fluid (original units) sorted'!W362)/('Fluid (original units) sorted'!W$420*1000)</f>
        <v>4.5258177329767541E-5</v>
      </c>
      <c r="X362" s="265">
        <f>('Fluid (original units) sorted'!X362)/('Fluid (original units) sorted'!X$420*1000)</f>
        <v>8.3248543150494863E-5</v>
      </c>
      <c r="Y362" s="251">
        <f t="shared" si="5"/>
        <v>75.064607821892835</v>
      </c>
      <c r="Z362" s="273">
        <v>0.01</v>
      </c>
      <c r="AA362" s="251"/>
      <c r="AB362" s="265">
        <f>('Fluid (original units) sorted'!AB362)/('Fluid (original units) sorted'!AB$420*1000)</f>
        <v>3.3433415059459033E-3</v>
      </c>
      <c r="AC362" s="273"/>
      <c r="AD362" s="265">
        <f>('Fluid (original units) sorted'!AD362)/('Fluid (original units) sorted'!AD$420*1000)</f>
        <v>6.6623222773483121E-4</v>
      </c>
      <c r="AE362" s="265">
        <f>('Fluid (original units) sorted'!AE362)/('Fluid (original units) sorted'!AE$420*1000)</f>
        <v>1.4780131441626942E-3</v>
      </c>
      <c r="AF362" s="265">
        <f>('Fluid (original units) sorted'!AF362)/('Fluid (original units) sorted'!AF$420*1000)</f>
        <v>4.7372402827753474E-5</v>
      </c>
      <c r="AG362" s="265">
        <f>('Fluid (original units) sorted'!AG362)/('Fluid (original units) sorted'!AG$420*1000)</f>
        <v>0</v>
      </c>
      <c r="AH362" s="307"/>
      <c r="AI362" s="295"/>
      <c r="AJ362" s="24"/>
    </row>
    <row r="363" spans="1:36">
      <c r="J363" s="15"/>
      <c r="N363" s="265" t="str">
        <f>IF('Fluid (original units) sorted'!N363&lt;&gt;0,(10^-('Fluid (original units) sorted'!N363)),"")</f>
        <v/>
      </c>
      <c r="O363" s="265" t="str">
        <f>IF('Fluid (original units) sorted'!O363&lt;&gt;0,(10^-('Fluid (original units) sorted'!O363)),"")</f>
        <v/>
      </c>
      <c r="P363" s="303"/>
      <c r="Q363" s="318"/>
      <c r="R363" s="265" t="s">
        <v>491</v>
      </c>
      <c r="S363" s="303"/>
      <c r="T363" s="303"/>
      <c r="U363" s="303"/>
      <c r="V363" s="303"/>
      <c r="W363" s="303"/>
      <c r="X363" s="303"/>
      <c r="Y363" s="251" t="e">
        <f t="shared" si="5"/>
        <v>#DIV/0!</v>
      </c>
      <c r="Z363" s="251"/>
      <c r="AA363" s="251"/>
      <c r="AB363" s="289"/>
      <c r="AC363" s="303"/>
      <c r="AD363" s="303"/>
      <c r="AE363" s="303"/>
      <c r="AF363" s="303"/>
      <c r="AG363" s="303"/>
      <c r="AH363" s="307"/>
      <c r="AI363" s="287"/>
      <c r="AJ363" s="24"/>
    </row>
    <row r="364" spans="1:36">
      <c r="A364" s="26" t="s">
        <v>147</v>
      </c>
      <c r="B364" s="39" t="s">
        <v>136</v>
      </c>
      <c r="C364" s="39" t="s">
        <v>80</v>
      </c>
      <c r="D364" s="39" t="s">
        <v>148</v>
      </c>
      <c r="E364" s="26"/>
      <c r="F364" s="40"/>
      <c r="G364" s="26">
        <v>41.681365999999997</v>
      </c>
      <c r="H364" s="26">
        <v>-120.08552400000001</v>
      </c>
      <c r="I364" s="26" t="s">
        <v>149</v>
      </c>
      <c r="J364" s="15">
        <v>0.21086051048104054</v>
      </c>
      <c r="K364" s="41">
        <v>77.900000000000006</v>
      </c>
      <c r="L364" s="41">
        <v>25.5</v>
      </c>
      <c r="M364" s="42">
        <v>30245</v>
      </c>
      <c r="N364" s="265">
        <f>IF('Fluid (original units) sorted'!N364&lt;&gt;0,(10^-('Fluid (original units) sorted'!N364)),"")</f>
        <v>6.3095734448019329E-9</v>
      </c>
      <c r="O364" s="265">
        <f>IF('Fluid (original units) sorted'!O364&lt;&gt;0,(10^-('Fluid (original units) sorted'!O364)),"")</f>
        <v>1E-8</v>
      </c>
      <c r="P364" s="267"/>
      <c r="Q364" s="45"/>
      <c r="R364" s="265" t="s">
        <v>491</v>
      </c>
      <c r="S364" s="267"/>
      <c r="T364" s="267">
        <f>('Fluid (original units) sorted'!T364)/('Fluid (original units) sorted'!T$420*1000)</f>
        <v>6.089665098867888E-3</v>
      </c>
      <c r="U364" s="267">
        <f>('Fluid (original units) sorted'!U364)/('Fluid (original units) sorted'!U$420*1000)</f>
        <v>3.5807183432527755E-4</v>
      </c>
      <c r="V364" s="267">
        <f>('Fluid (original units) sorted'!V364)/('Fluid (original units) sorted'!V$420*1000)</f>
        <v>3.992015968063872E-4</v>
      </c>
      <c r="W364" s="267">
        <f>('Fluid (original units) sorted'!W364)/('Fluid (original units) sorted'!W$420*1000)</f>
        <v>1.6457519029006376E-4</v>
      </c>
      <c r="X364" s="267">
        <f>('Fluid (original units) sorted'!X364)/('Fluid (original units) sorted'!X$420*1000)</f>
        <v>1.3874757191749144E-4</v>
      </c>
      <c r="Y364" s="251">
        <f t="shared" si="5"/>
        <v>17.006825209647598</v>
      </c>
      <c r="Z364" s="267"/>
      <c r="AA364" s="267"/>
      <c r="AB364" s="267">
        <f>('Fluid (original units) sorted'!AB364)/('Fluid (original units) sorted'!AB$420*1000)</f>
        <v>2.897482088065471E-3</v>
      </c>
      <c r="AC364" s="267"/>
      <c r="AD364" s="267"/>
      <c r="AE364" s="267">
        <f>('Fluid (original units) sorted'!AE364)/('Fluid (original units) sorted'!AE$420*1000)</f>
        <v>2.0026513976250247E-3</v>
      </c>
      <c r="AF364" s="267">
        <f>('Fluid (original units) sorted'!AF364)/('Fluid (original units) sorted'!AF$420*1000)</f>
        <v>3.684520219936381E-5</v>
      </c>
      <c r="AG364" s="267">
        <f>('Fluid (original units) sorted'!AG364)/('Fluid (original units) sorted'!AG$420*1000)</f>
        <v>0</v>
      </c>
      <c r="AH364" s="286"/>
      <c r="AI364" s="286"/>
      <c r="AJ364" s="26"/>
    </row>
    <row r="365" spans="1:36">
      <c r="A365" s="26" t="s">
        <v>150</v>
      </c>
      <c r="B365" s="39" t="s">
        <v>136</v>
      </c>
      <c r="C365" s="39" t="s">
        <v>77</v>
      </c>
      <c r="D365" s="39" t="s">
        <v>43</v>
      </c>
      <c r="E365" s="26"/>
      <c r="F365" s="40"/>
      <c r="G365" s="26">
        <v>41.742702000000001</v>
      </c>
      <c r="H365" s="26">
        <v>-120.096149</v>
      </c>
      <c r="I365" s="26" t="s">
        <v>151</v>
      </c>
      <c r="J365" s="15">
        <v>4.1994130616773956E-2</v>
      </c>
      <c r="K365" s="44"/>
      <c r="L365" s="41"/>
      <c r="M365" s="42">
        <v>30245</v>
      </c>
      <c r="N365" s="265">
        <f>IF('Fluid (original units) sorted'!N365&lt;&gt;0,(10^-('Fluid (original units) sorted'!N365)),"")</f>
        <v>3.9810717055349665E-9</v>
      </c>
      <c r="O365" s="265" t="str">
        <f>IF('Fluid (original units) sorted'!O365&lt;&gt;0,(10^-('Fluid (original units) sorted'!O365)),"")</f>
        <v/>
      </c>
      <c r="P365" s="267"/>
      <c r="Q365" s="45"/>
      <c r="R365" s="265" t="s">
        <v>491</v>
      </c>
      <c r="S365" s="267"/>
      <c r="T365" s="267">
        <f>('Fluid (original units) sorted'!T365)/('Fluid (original units) sorted'!T$420*1000)</f>
        <v>1.331026800181124E-2</v>
      </c>
      <c r="U365" s="267">
        <f>('Fluid (original units) sorted'!U365)/('Fluid (original units) sorted'!U$420*1000)</f>
        <v>1.43228733730111E-4</v>
      </c>
      <c r="V365" s="267">
        <f>('Fluid (original units) sorted'!V365)/('Fluid (original units) sorted'!V$420*1000)</f>
        <v>2.49500998003992E-5</v>
      </c>
      <c r="W365" s="267">
        <f>('Fluid (original units) sorted'!W365)/('Fluid (original units) sorted'!W$420*1000)</f>
        <v>0</v>
      </c>
      <c r="X365" s="267">
        <f>('Fluid (original units) sorted'!X365)/('Fluid (original units) sorted'!X$420*1000)</f>
        <v>2.5899546757931737E-4</v>
      </c>
      <c r="Y365" s="251">
        <f t="shared" si="5"/>
        <v>92.930152038431515</v>
      </c>
      <c r="Z365" s="267"/>
      <c r="AA365" s="267"/>
      <c r="AB365" s="267">
        <f>('Fluid (original units) sorted'!AB365)/('Fluid (original units) sorted'!AB$420*1000)</f>
        <v>7.0738528218977706E-3</v>
      </c>
      <c r="AC365" s="267"/>
      <c r="AD365" s="267"/>
      <c r="AE365" s="267">
        <f>('Fluid (original units) sorted'!AE365)/('Fluid (original units) sorted'!AE$420*1000)</f>
        <v>5.2463825346233039E-3</v>
      </c>
      <c r="AF365" s="267">
        <f>('Fluid (original units) sorted'!AF365)/('Fluid (original units) sorted'!AF$420*1000)</f>
        <v>9.4744805655506948E-5</v>
      </c>
      <c r="AG365" s="267">
        <f>('Fluid (original units) sorted'!AG365)/('Fluid (original units) sorted'!AG$420*1000)</f>
        <v>0</v>
      </c>
      <c r="AH365" s="286"/>
      <c r="AI365" s="286"/>
      <c r="AJ365" s="26"/>
    </row>
    <row r="366" spans="1:36">
      <c r="A366" s="26" t="s">
        <v>152</v>
      </c>
      <c r="B366" s="39" t="s">
        <v>136</v>
      </c>
      <c r="C366" s="39"/>
      <c r="D366" s="39" t="s">
        <v>1</v>
      </c>
      <c r="E366" s="26">
        <v>0</v>
      </c>
      <c r="F366" s="40"/>
      <c r="G366" s="26">
        <v>41.725819000000001</v>
      </c>
      <c r="H366" s="26">
        <v>-120.08279899999999</v>
      </c>
      <c r="I366" s="26" t="s">
        <v>153</v>
      </c>
      <c r="J366" s="15">
        <v>8.3200226374067349E-2</v>
      </c>
      <c r="K366" s="44"/>
      <c r="L366" s="41"/>
      <c r="M366" s="42">
        <v>30245</v>
      </c>
      <c r="N366" s="265">
        <f>IF('Fluid (original units) sorted'!N366&lt;&gt;0,(10^-('Fluid (original units) sorted'!N366)),"")</f>
        <v>3.1622776601683779E-9</v>
      </c>
      <c r="O366" s="265" t="str">
        <f>IF('Fluid (original units) sorted'!O366&lt;&gt;0,(10^-('Fluid (original units) sorted'!O366)),"")</f>
        <v/>
      </c>
      <c r="P366" s="267"/>
      <c r="Q366" s="45"/>
      <c r="R366" s="265" t="s">
        <v>491</v>
      </c>
      <c r="S366" s="267"/>
      <c r="T366" s="267">
        <f>('Fluid (original units) sorted'!T366)/('Fluid (original units) sorted'!T$420*1000)</f>
        <v>5.6111914125282682E-3</v>
      </c>
      <c r="U366" s="267">
        <f>('Fluid (original units) sorted'!U366)/('Fluid (original units) sorted'!U$420*1000)</f>
        <v>1.5857466948690862E-4</v>
      </c>
      <c r="V366" s="267">
        <f>('Fluid (original units) sorted'!V366)/('Fluid (original units) sorted'!V$420*1000)</f>
        <v>4.99001996007984E-5</v>
      </c>
      <c r="W366" s="267">
        <f>('Fluid (original units) sorted'!W366)/('Fluid (original units) sorted'!W$420*1000)</f>
        <v>4.1143797572515941E-5</v>
      </c>
      <c r="X366" s="267">
        <f>('Fluid (original units) sorted'!X366)/('Fluid (original units) sorted'!X$420*1000)</f>
        <v>9.249838127832763E-5</v>
      </c>
      <c r="Y366" s="251">
        <f t="shared" si="5"/>
        <v>35.385168581363551</v>
      </c>
      <c r="Z366" s="267"/>
      <c r="AA366" s="267"/>
      <c r="AB366" s="267">
        <f>('Fluid (original units) sorted'!AB366)/('Fluid (original units) sorted'!AB$420*1000)</f>
        <v>3.8566485723905922E-3</v>
      </c>
      <c r="AC366" s="267"/>
      <c r="AD366" s="267"/>
      <c r="AE366" s="267">
        <f>('Fluid (original units) sorted'!AE366)/('Fluid (original units) sorted'!AE$420*1000)</f>
        <v>1.1282543085211407E-3</v>
      </c>
      <c r="AF366" s="267">
        <f>('Fluid (original units) sorted'!AF366)/('Fluid (original units) sorted'!AF$420*1000)</f>
        <v>5.2636003141948306E-5</v>
      </c>
      <c r="AG366" s="267">
        <f>('Fluid (original units) sorted'!AG366)/('Fluid (original units) sorted'!AG$420*1000)</f>
        <v>0</v>
      </c>
      <c r="AH366" s="286"/>
      <c r="AI366" s="286"/>
      <c r="AJ366" s="26"/>
    </row>
    <row r="367" spans="1:36">
      <c r="J367" s="15"/>
      <c r="N367" s="265" t="str">
        <f>IF('Fluid (original units) sorted'!N367&lt;&gt;0,(10^-('Fluid (original units) sorted'!N367)),"")</f>
        <v/>
      </c>
      <c r="O367" s="265" t="str">
        <f>IF('Fluid (original units) sorted'!O367&lt;&gt;0,(10^-('Fluid (original units) sorted'!O367)),"")</f>
        <v/>
      </c>
      <c r="P367" s="303"/>
      <c r="Q367" s="318"/>
      <c r="R367" s="265" t="s">
        <v>491</v>
      </c>
      <c r="S367" s="303"/>
      <c r="T367" s="303"/>
      <c r="U367" s="303"/>
      <c r="V367" s="303"/>
      <c r="W367" s="303"/>
      <c r="X367" s="303"/>
      <c r="Y367" s="251" t="e">
        <f t="shared" si="5"/>
        <v>#DIV/0!</v>
      </c>
      <c r="Z367" s="251"/>
      <c r="AA367" s="251"/>
      <c r="AB367" s="289"/>
      <c r="AC367" s="303"/>
      <c r="AD367" s="303"/>
      <c r="AE367" s="303"/>
      <c r="AF367" s="303"/>
      <c r="AG367" s="303"/>
      <c r="AH367" s="307"/>
      <c r="AI367" s="287"/>
      <c r="AJ367" s="24"/>
    </row>
    <row r="368" spans="1:36">
      <c r="A368" s="110" t="s">
        <v>440</v>
      </c>
      <c r="J368" s="15"/>
      <c r="N368" s="265" t="str">
        <f>IF('Fluid (original units) sorted'!N368&lt;&gt;0,(10^-('Fluid (original units) sorted'!N368)),"")</f>
        <v/>
      </c>
      <c r="O368" s="265" t="str">
        <f>IF('Fluid (original units) sorted'!O368&lt;&gt;0,(10^-('Fluid (original units) sorted'!O368)),"")</f>
        <v/>
      </c>
      <c r="P368" s="303"/>
      <c r="Q368" s="318"/>
      <c r="R368" s="265" t="s">
        <v>491</v>
      </c>
      <c r="S368" s="303"/>
      <c r="T368" s="303"/>
      <c r="U368" s="303"/>
      <c r="V368" s="303"/>
      <c r="W368" s="303"/>
      <c r="X368" s="303"/>
      <c r="Y368" s="251" t="e">
        <f t="shared" si="5"/>
        <v>#DIV/0!</v>
      </c>
      <c r="Z368" s="251"/>
      <c r="AA368" s="251"/>
      <c r="AB368" s="289"/>
      <c r="AC368" s="303"/>
      <c r="AD368" s="303"/>
      <c r="AE368" s="303"/>
      <c r="AF368" s="303"/>
      <c r="AG368" s="303"/>
      <c r="AH368" s="307"/>
      <c r="AI368" s="287"/>
      <c r="AJ368" s="24"/>
    </row>
    <row r="369" spans="1:36">
      <c r="A369" s="26" t="s">
        <v>143</v>
      </c>
      <c r="B369" s="39" t="s">
        <v>136</v>
      </c>
      <c r="C369" s="39" t="s">
        <v>138</v>
      </c>
      <c r="D369" s="39" t="s">
        <v>1</v>
      </c>
      <c r="E369" s="50">
        <v>0</v>
      </c>
      <c r="F369" s="78"/>
      <c r="G369" s="26">
        <v>41.601148999999999</v>
      </c>
      <c r="H369" s="26">
        <v>-120.08540499999999</v>
      </c>
      <c r="I369" s="50" t="s">
        <v>144</v>
      </c>
      <c r="J369" s="15">
        <v>-0.83099478851482855</v>
      </c>
      <c r="K369" s="41">
        <v>127.4</v>
      </c>
      <c r="L369" s="41">
        <v>53</v>
      </c>
      <c r="M369" s="42">
        <v>30483</v>
      </c>
      <c r="N369" s="265">
        <f>IF('Fluid (original units) sorted'!N369&lt;&gt;0,(10^-('Fluid (original units) sorted'!N369)),"")</f>
        <v>2.5118864315095812E-9</v>
      </c>
      <c r="O369" s="265">
        <f>IF('Fluid (original units) sorted'!O369&lt;&gt;0,(10^-('Fluid (original units) sorted'!O369)),"")</f>
        <v>7.9432823472428087E-9</v>
      </c>
      <c r="P369" s="267"/>
      <c r="Q369" s="45"/>
      <c r="R369" s="265" t="s">
        <v>491</v>
      </c>
      <c r="S369" s="267"/>
      <c r="T369" s="267"/>
      <c r="U369" s="267"/>
      <c r="V369" s="267">
        <f>('Fluid (original units) sorted'!V369)/('Fluid (original units) sorted'!V$420*1000)</f>
        <v>6.7365269461077846E-4</v>
      </c>
      <c r="W369" s="267">
        <f>('Fluid (original units) sorted'!W369)/('Fluid (original units) sorted'!W$420*1000)</f>
        <v>4.1143797572515941E-5</v>
      </c>
      <c r="X369" s="267"/>
      <c r="Y369" s="251" t="e">
        <f t="shared" si="5"/>
        <v>#DIV/0!</v>
      </c>
      <c r="Z369" s="267"/>
      <c r="AA369" s="267"/>
      <c r="AB369" s="267">
        <f>('Fluid (original units) sorted'!AB369)/('Fluid (original units) sorted'!AB$420*1000)</f>
        <v>1.3388365510371488E-3</v>
      </c>
      <c r="AC369" s="267"/>
      <c r="AD369" s="267">
        <f>('Fluid (original units) sorted'!AD369)/('Fluid (original units) sorted'!AD$420*1000)</f>
        <v>4.0286230020840572E-3</v>
      </c>
      <c r="AE369" s="267">
        <f>('Fluid (original units) sorted'!AE369)/('Fluid (original units) sorted'!AE$420*1000)</f>
        <v>6.0925732660141599E-3</v>
      </c>
      <c r="AF369" s="267"/>
      <c r="AG369" s="267"/>
      <c r="AH369" s="286"/>
      <c r="AI369" s="286"/>
      <c r="AJ369" s="26"/>
    </row>
    <row r="370" spans="1:36">
      <c r="A370" s="26" t="s">
        <v>143</v>
      </c>
      <c r="B370" s="39" t="s">
        <v>136</v>
      </c>
      <c r="C370" s="39" t="s">
        <v>138</v>
      </c>
      <c r="D370" s="39" t="s">
        <v>1</v>
      </c>
      <c r="E370" s="26">
        <v>0</v>
      </c>
      <c r="F370" s="40"/>
      <c r="G370" s="26">
        <v>41.601148999999999</v>
      </c>
      <c r="H370" s="26">
        <v>-120.08540499999999</v>
      </c>
      <c r="I370" s="26" t="s">
        <v>144</v>
      </c>
      <c r="J370" s="15">
        <v>0.34092743547937848</v>
      </c>
      <c r="K370" s="41">
        <v>136.4</v>
      </c>
      <c r="L370" s="41">
        <v>58</v>
      </c>
      <c r="M370" s="42">
        <v>30245</v>
      </c>
      <c r="N370" s="265">
        <f>IF('Fluid (original units) sorted'!N370&lt;&gt;0,(10^-('Fluid (original units) sorted'!N370)),"")</f>
        <v>5.0118723362727114E-9</v>
      </c>
      <c r="O370" s="265">
        <f>IF('Fluid (original units) sorted'!O370&lt;&gt;0,(10^-('Fluid (original units) sorted'!O370)),"")</f>
        <v>1.2589254117941638E-8</v>
      </c>
      <c r="P370" s="267"/>
      <c r="Q370" s="45"/>
      <c r="R370" s="265" t="s">
        <v>491</v>
      </c>
      <c r="S370" s="267"/>
      <c r="T370" s="267">
        <f>('Fluid (original units) sorted'!T370)/('Fluid (original units) sorted'!T$420*1000)</f>
        <v>1.3788741688150859E-2</v>
      </c>
      <c r="U370" s="267">
        <f>('Fluid (original units) sorted'!U370)/('Fluid (original units) sorted'!U$420*1000)</f>
        <v>2.4297731614929548E-4</v>
      </c>
      <c r="V370" s="267">
        <f>('Fluid (original units) sorted'!V370)/('Fluid (original units) sorted'!V$420*1000)</f>
        <v>6.9860279441117767E-4</v>
      </c>
      <c r="W370" s="267">
        <f>('Fluid (original units) sorted'!W370)/('Fluid (original units) sorted'!W$420*1000)</f>
        <v>4.1143797572515941E-5</v>
      </c>
      <c r="X370" s="267">
        <f>('Fluid (original units) sorted'!X370)/('Fluid (original units) sorted'!X$420*1000)</f>
        <v>4.9949125890296918E-4</v>
      </c>
      <c r="Y370" s="251">
        <f t="shared" si="5"/>
        <v>56.74909043640303</v>
      </c>
      <c r="Z370" s="267"/>
      <c r="AA370" s="267"/>
      <c r="AB370" s="267">
        <f>('Fluid (original units) sorted'!AB370)/('Fluid (original units) sorted'!AB$420*1000)</f>
        <v>1.3388365510371488E-3</v>
      </c>
      <c r="AC370" s="267"/>
      <c r="AD370" s="267"/>
      <c r="AE370" s="267">
        <f>('Fluid (original units) sorted'!AE370)/('Fluid (original units) sorted'!AE$420*1000)</f>
        <v>5.979747835162046E-3</v>
      </c>
      <c r="AF370" s="267">
        <f>('Fluid (original units) sorted'!AF370)/('Fluid (original units) sorted'!AF$420*1000)</f>
        <v>3.0528881822330017E-4</v>
      </c>
      <c r="AG370" s="267">
        <f>('Fluid (original units) sorted'!AG370)/('Fluid (original units) sorted'!AG$420*1000)</f>
        <v>0</v>
      </c>
      <c r="AH370" s="286"/>
      <c r="AI370" s="286"/>
      <c r="AJ370" s="26"/>
    </row>
    <row r="371" spans="1:36" s="26" customFormat="1">
      <c r="A371" s="26" t="s">
        <v>143</v>
      </c>
      <c r="B371" s="39" t="s">
        <v>136</v>
      </c>
      <c r="C371" s="39"/>
      <c r="D371" s="39" t="s">
        <v>1</v>
      </c>
      <c r="E371" s="26">
        <v>0</v>
      </c>
      <c r="F371" s="40">
        <v>200</v>
      </c>
      <c r="G371" s="26">
        <v>41.601148999999999</v>
      </c>
      <c r="H371" s="26">
        <v>-120.08540499999999</v>
      </c>
      <c r="I371" s="51" t="s">
        <v>162</v>
      </c>
      <c r="J371" s="15">
        <v>2.4896434281611129E-2</v>
      </c>
      <c r="K371" s="41">
        <v>140</v>
      </c>
      <c r="L371" s="41">
        <v>60</v>
      </c>
      <c r="M371" s="58">
        <v>1974</v>
      </c>
      <c r="N371" s="265" t="str">
        <f>IF('Fluid (original units) sorted'!N371&lt;&gt;0,(10^-('Fluid (original units) sorted'!N371)),"")</f>
        <v/>
      </c>
      <c r="O371" s="265" t="str">
        <f>IF('Fluid (original units) sorted'!O371&lt;&gt;0,(10^-('Fluid (original units) sorted'!O371)),"")</f>
        <v/>
      </c>
      <c r="P371" s="268"/>
      <c r="Q371" s="53"/>
      <c r="R371" s="265" t="s">
        <v>491</v>
      </c>
      <c r="S371" s="267">
        <f>('Fluid (original units) sorted'!S371)/('Fluid (original units) sorted'!S$420*1000)</f>
        <v>1.8808255659121171E-3</v>
      </c>
      <c r="T371" s="267">
        <f>('Fluid (original units) sorted'!T371)/('Fluid (original units) sorted'!T$420*1000)</f>
        <v>1.4919679492226324E-2</v>
      </c>
      <c r="U371" s="267">
        <f>('Fluid (original units) sorted'!U371)/('Fluid (original units) sorted'!U$420*1000)</f>
        <v>2.3018903635196414E-4</v>
      </c>
      <c r="V371" s="267">
        <f>('Fluid (original units) sorted'!V371)/('Fluid (original units) sorted'!V$420*1000)</f>
        <v>6.7365269461077846E-4</v>
      </c>
      <c r="W371" s="267">
        <f>('Fluid (original units) sorted'!W371)/('Fluid (original units) sorted'!W$420*1000)</f>
        <v>2.5097716519234726E-5</v>
      </c>
      <c r="X371" s="267">
        <f>('Fluid (original units) sorted'!X371)/('Fluid (original units) sorted'!X$420*1000)</f>
        <v>6.9373785958745725E-4</v>
      </c>
      <c r="Y371" s="251">
        <f t="shared" si="5"/>
        <v>64.814900521212508</v>
      </c>
      <c r="Z371" s="268">
        <v>0.15</v>
      </c>
      <c r="AA371" s="267"/>
      <c r="AB371" s="267">
        <f>('Fluid (original units) sorted'!AB371)/('Fluid (original units) sorted'!AB$420*1000)</f>
        <v>1.4782813913545121E-3</v>
      </c>
      <c r="AC371" s="268"/>
      <c r="AD371" s="267">
        <f>('Fluid (original units) sorted'!AD371)/('Fluid (original units) sorted'!AD$420*1000)</f>
        <v>4.0598526377591277E-3</v>
      </c>
      <c r="AE371" s="267">
        <f>('Fluid (original units) sorted'!AE371)/('Fluid (original units) sorted'!AE$420*1000)</f>
        <v>6.0079541928750738E-3</v>
      </c>
      <c r="AF371" s="267">
        <f>('Fluid (original units) sorted'!AF371)/('Fluid (original units) sorted'!AF$420*1000)</f>
        <v>1.579080094258449E-4</v>
      </c>
      <c r="AG371" s="267">
        <f>('Fluid (original units) sorted'!AG371)/('Fluid (original units) sorted'!AG$420*1000)</f>
        <v>0</v>
      </c>
      <c r="AH371" s="286"/>
      <c r="AI371" s="294"/>
    </row>
    <row r="372" spans="1:36" s="26" customFormat="1">
      <c r="B372" s="39"/>
      <c r="C372" s="39"/>
      <c r="D372" s="39"/>
      <c r="F372" s="40"/>
      <c r="J372" s="15"/>
      <c r="K372" s="44"/>
      <c r="L372" s="41"/>
      <c r="M372" s="40"/>
      <c r="N372" s="265" t="str">
        <f>IF('Fluid (original units) sorted'!N372&lt;&gt;0,(10^-('Fluid (original units) sorted'!N372)),"")</f>
        <v/>
      </c>
      <c r="O372" s="265" t="str">
        <f>IF('Fluid (original units) sorted'!O372&lt;&gt;0,(10^-('Fluid (original units) sorted'!O372)),"")</f>
        <v/>
      </c>
      <c r="P372" s="267"/>
      <c r="Q372" s="45"/>
      <c r="R372" s="265" t="s">
        <v>491</v>
      </c>
      <c r="S372" s="267"/>
      <c r="T372" s="267"/>
      <c r="U372" s="267"/>
      <c r="V372" s="267"/>
      <c r="W372" s="267"/>
      <c r="X372" s="267"/>
      <c r="Y372" s="251"/>
      <c r="Z372" s="267"/>
      <c r="AA372" s="267"/>
      <c r="AB372" s="267"/>
      <c r="AC372" s="267"/>
      <c r="AD372" s="267"/>
      <c r="AE372" s="267"/>
      <c r="AF372" s="267"/>
      <c r="AG372" s="267"/>
      <c r="AH372" s="286"/>
      <c r="AI372" s="286"/>
    </row>
    <row r="373" spans="1:36" s="26" customFormat="1">
      <c r="B373" s="39"/>
      <c r="C373" s="39"/>
      <c r="D373" s="39"/>
      <c r="F373" s="40"/>
      <c r="J373" s="15"/>
      <c r="K373" s="44"/>
      <c r="L373" s="41"/>
      <c r="M373" s="40"/>
      <c r="N373" s="265" t="str">
        <f>IF('Fluid (original units) sorted'!N373&lt;&gt;0,(10^-('Fluid (original units) sorted'!N373)),"")</f>
        <v/>
      </c>
      <c r="O373" s="265" t="str">
        <f>IF('Fluid (original units) sorted'!O373&lt;&gt;0,(10^-('Fluid (original units) sorted'!O373)),"")</f>
        <v/>
      </c>
      <c r="P373" s="267"/>
      <c r="Q373" s="45"/>
      <c r="R373" s="265" t="s">
        <v>491</v>
      </c>
      <c r="S373" s="267"/>
      <c r="T373" s="267"/>
      <c r="U373" s="267"/>
      <c r="V373" s="267"/>
      <c r="W373" s="267"/>
      <c r="X373" s="267"/>
      <c r="Y373" s="251"/>
      <c r="Z373" s="267"/>
      <c r="AA373" s="267"/>
      <c r="AB373" s="267"/>
      <c r="AC373" s="267"/>
      <c r="AD373" s="267"/>
      <c r="AE373" s="267"/>
      <c r="AF373" s="267"/>
      <c r="AG373" s="267"/>
      <c r="AH373" s="286"/>
      <c r="AI373" s="286"/>
    </row>
    <row r="374" spans="1:36" s="26" customFormat="1">
      <c r="A374" s="26" t="s">
        <v>143</v>
      </c>
      <c r="B374" s="39" t="s">
        <v>136</v>
      </c>
      <c r="C374" s="39"/>
      <c r="D374" s="39" t="s">
        <v>1</v>
      </c>
      <c r="E374" s="26">
        <v>0</v>
      </c>
      <c r="F374" s="40"/>
      <c r="G374" s="26">
        <v>41.601148999999999</v>
      </c>
      <c r="H374" s="26">
        <v>-120.08540499999999</v>
      </c>
      <c r="I374" s="51" t="s">
        <v>143</v>
      </c>
      <c r="J374" s="15">
        <v>-1.2069495020144894E-3</v>
      </c>
      <c r="K374" s="41">
        <v>143.24</v>
      </c>
      <c r="L374" s="41">
        <v>61.8</v>
      </c>
      <c r="M374" s="42">
        <v>26870</v>
      </c>
      <c r="N374" s="265" t="e">
        <f>IF('Fluid (original units) sorted'!N374&lt;&gt;0,(10^-('Fluid (original units) sorted'!N374)),"")</f>
        <v>#VALUE!</v>
      </c>
      <c r="O374" s="265" t="str">
        <f>IF('Fluid (original units) sorted'!O374&lt;&gt;0,(10^-('Fluid (original units) sorted'!O374)),"")</f>
        <v/>
      </c>
      <c r="P374" s="268"/>
      <c r="Q374" s="53"/>
      <c r="R374" s="265" t="s">
        <v>491</v>
      </c>
      <c r="S374" s="267">
        <f>('Fluid (original units) sorted'!S374)/('Fluid (original units) sorted'!S$420*1000)</f>
        <v>1.8308921438082556E-3</v>
      </c>
      <c r="T374" s="267">
        <f>('Fluid (original units) sorted'!T374)/('Fluid (original units) sorted'!T$420*1000)</f>
        <v>1.4354210590188592E-2</v>
      </c>
      <c r="U374" s="267">
        <f>('Fluid (original units) sorted'!U374)/('Fluid (original units) sorted'!U$420*1000)</f>
        <v>2.174007565546328E-4</v>
      </c>
      <c r="V374" s="267">
        <f>('Fluid (original units) sorted'!V374)/('Fluid (original units) sorted'!V$420*1000)</f>
        <v>6.4870259481037925E-4</v>
      </c>
      <c r="W374" s="267">
        <f>('Fluid (original units) sorted'!W374)/('Fluid (original units) sorted'!W$420*1000)</f>
        <v>2.4686278543509564E-5</v>
      </c>
      <c r="X374" s="267">
        <f>('Fluid (original units) sorted'!X374)/('Fluid (original units) sorted'!X$420*1000)</f>
        <v>7.0298769771528992E-4</v>
      </c>
      <c r="Y374" s="251">
        <f t="shared" si="5"/>
        <v>66.026497872749488</v>
      </c>
      <c r="Z374" s="268">
        <v>0.13</v>
      </c>
      <c r="AA374" s="267"/>
      <c r="AB374" s="267">
        <f>('Fluid (original units) sorted'!AB374)/('Fluid (original units) sorted'!AB$420*1000)</f>
        <v>1.3766700318600779E-3</v>
      </c>
      <c r="AC374" s="268"/>
      <c r="AD374" s="267">
        <f>('Fluid (original units) sorted'!AD374)/('Fluid (original units) sorted'!AD$420*1000)</f>
        <v>4.0598526377591277E-3</v>
      </c>
      <c r="AE374" s="267">
        <f>('Fluid (original units) sorted'!AE374)/('Fluid (original units) sorted'!AE$420*1000)</f>
        <v>6.2053986968662739E-3</v>
      </c>
      <c r="AF374" s="267">
        <f>('Fluid (original units) sorted'!AF374)/('Fluid (original units) sorted'!AF$420*1000)</f>
        <v>2.7370721633813121E-4</v>
      </c>
      <c r="AG374" s="267">
        <f>('Fluid (original units) sorted'!AG374)/('Fluid (original units) sorted'!AG$420*1000)</f>
        <v>0</v>
      </c>
      <c r="AH374" s="286"/>
      <c r="AI374" s="294" t="s">
        <v>160</v>
      </c>
    </row>
    <row r="375" spans="1:36" s="26" customFormat="1">
      <c r="A375" s="26" t="s">
        <v>143</v>
      </c>
      <c r="B375" s="39" t="s">
        <v>136</v>
      </c>
      <c r="C375" s="39"/>
      <c r="D375" s="39" t="s">
        <v>1</v>
      </c>
      <c r="E375" s="26">
        <v>0</v>
      </c>
      <c r="F375" s="40">
        <v>30</v>
      </c>
      <c r="G375" s="26">
        <v>41.601148999999999</v>
      </c>
      <c r="H375" s="26">
        <v>-120.08540499999999</v>
      </c>
      <c r="I375" s="51" t="s">
        <v>164</v>
      </c>
      <c r="J375" s="15">
        <v>0.36421547257543291</v>
      </c>
      <c r="K375" s="41">
        <v>149</v>
      </c>
      <c r="L375" s="41">
        <v>65</v>
      </c>
      <c r="M375" s="58">
        <v>1974</v>
      </c>
      <c r="N375" s="265" t="str">
        <f>IF('Fluid (original units) sorted'!N375&lt;&gt;0,(10^-('Fluid (original units) sorted'!N375)),"")</f>
        <v/>
      </c>
      <c r="O375" s="265" t="str">
        <f>IF('Fluid (original units) sorted'!O375&lt;&gt;0,(10^-('Fluid (original units) sorted'!O375)),"")</f>
        <v/>
      </c>
      <c r="P375" s="268"/>
      <c r="Q375" s="53"/>
      <c r="R375" s="265" t="s">
        <v>491</v>
      </c>
      <c r="S375" s="267">
        <f>('Fluid (original units) sorted'!S375)/('Fluid (original units) sorted'!S$420*1000)</f>
        <v>0</v>
      </c>
      <c r="T375" s="267">
        <f>('Fluid (original units) sorted'!T375)/('Fluid (original units) sorted'!T$420*1000)</f>
        <v>0</v>
      </c>
      <c r="U375" s="267">
        <f>('Fluid (original units) sorted'!U375)/('Fluid (original units) sorted'!U$420*1000)</f>
        <v>0</v>
      </c>
      <c r="V375" s="267">
        <f>('Fluid (original units) sorted'!V375)/('Fluid (original units) sorted'!V$420*1000)</f>
        <v>0</v>
      </c>
      <c r="W375" s="267">
        <f>('Fluid (original units) sorted'!W375)/('Fluid (original units) sorted'!W$420*1000)</f>
        <v>0</v>
      </c>
      <c r="X375" s="267">
        <f>('Fluid (original units) sorted'!X375)/('Fluid (original units) sorted'!X$420*1000)</f>
        <v>0</v>
      </c>
      <c r="Y375" s="251" t="e">
        <f t="shared" si="5"/>
        <v>#DIV/0!</v>
      </c>
      <c r="Z375" s="268">
        <v>0.15</v>
      </c>
      <c r="AA375" s="267"/>
      <c r="AB375" s="267">
        <f>('Fluid (original units) sorted'!AB375)/('Fluid (original units) sorted'!AB$420*1000)</f>
        <v>0</v>
      </c>
      <c r="AC375" s="268"/>
      <c r="AD375" s="268"/>
      <c r="AE375" s="267">
        <f>('Fluid (original units) sorted'!AE375)/('Fluid (original units) sorted'!AE$420*1000)</f>
        <v>0</v>
      </c>
      <c r="AF375" s="267">
        <f>('Fluid (original units) sorted'!AF375)/('Fluid (original units) sorted'!AF$420*1000)</f>
        <v>0</v>
      </c>
      <c r="AG375" s="267">
        <f>('Fluid (original units) sorted'!AG375)/('Fluid (original units) sorted'!AG$420*1000)</f>
        <v>0</v>
      </c>
      <c r="AH375" s="286"/>
      <c r="AI375" s="294"/>
    </row>
    <row r="376" spans="1:36" s="26" customFormat="1">
      <c r="B376" s="39"/>
      <c r="C376" s="39"/>
      <c r="D376" s="39"/>
      <c r="F376" s="40"/>
      <c r="J376" s="15"/>
      <c r="K376" s="44"/>
      <c r="L376" s="41"/>
      <c r="M376" s="40"/>
      <c r="N376" s="265" t="str">
        <f>IF('Fluid (original units) sorted'!N376&lt;&gt;0,(10^-('Fluid (original units) sorted'!N376)),"")</f>
        <v/>
      </c>
      <c r="O376" s="265" t="str">
        <f>IF('Fluid (original units) sorted'!O376&lt;&gt;0,(10^-('Fluid (original units) sorted'!O376)),"")</f>
        <v/>
      </c>
      <c r="P376" s="267"/>
      <c r="Q376" s="45"/>
      <c r="R376" s="265" t="s">
        <v>491</v>
      </c>
      <c r="S376" s="267"/>
      <c r="T376" s="267"/>
      <c r="U376" s="267"/>
      <c r="V376" s="267"/>
      <c r="W376" s="267"/>
      <c r="X376" s="267"/>
      <c r="Y376" s="251"/>
      <c r="Z376" s="267"/>
      <c r="AA376" s="267"/>
      <c r="AB376" s="267"/>
      <c r="AC376" s="267"/>
      <c r="AD376" s="267"/>
      <c r="AE376" s="267"/>
      <c r="AF376" s="267"/>
      <c r="AG376" s="267"/>
      <c r="AH376" s="286"/>
      <c r="AI376" s="286"/>
    </row>
    <row r="377" spans="1:36" s="26" customFormat="1">
      <c r="B377" s="39"/>
      <c r="C377" s="39"/>
      <c r="D377" s="39"/>
      <c r="F377" s="40"/>
      <c r="J377" s="15"/>
      <c r="K377" s="44"/>
      <c r="L377" s="41"/>
      <c r="M377" s="40"/>
      <c r="N377" s="265" t="str">
        <f>IF('Fluid (original units) sorted'!N377&lt;&gt;0,(10^-('Fluid (original units) sorted'!N377)),"")</f>
        <v/>
      </c>
      <c r="O377" s="265" t="str">
        <f>IF('Fluid (original units) sorted'!O377&lt;&gt;0,(10^-('Fluid (original units) sorted'!O377)),"")</f>
        <v/>
      </c>
      <c r="P377" s="267"/>
      <c r="Q377" s="45"/>
      <c r="R377" s="265" t="s">
        <v>491</v>
      </c>
      <c r="S377" s="267"/>
      <c r="T377" s="267"/>
      <c r="U377" s="267"/>
      <c r="V377" s="267"/>
      <c r="W377" s="267"/>
      <c r="X377" s="267"/>
      <c r="Y377" s="251"/>
      <c r="Z377" s="267"/>
      <c r="AA377" s="267"/>
      <c r="AB377" s="267"/>
      <c r="AC377" s="267"/>
      <c r="AD377" s="267"/>
      <c r="AE377" s="267"/>
      <c r="AF377" s="267"/>
      <c r="AG377" s="267"/>
      <c r="AH377" s="286"/>
      <c r="AI377" s="286"/>
    </row>
    <row r="378" spans="1:36" s="26" customFormat="1">
      <c r="A378" s="26" t="s">
        <v>141</v>
      </c>
      <c r="B378" s="39" t="s">
        <v>136</v>
      </c>
      <c r="C378" s="39" t="s">
        <v>138</v>
      </c>
      <c r="D378" s="39" t="s">
        <v>1</v>
      </c>
      <c r="E378" s="26">
        <v>0</v>
      </c>
      <c r="F378" s="40"/>
      <c r="G378" s="26">
        <v>41.598745999999998</v>
      </c>
      <c r="H378" s="26">
        <v>-120.090979</v>
      </c>
      <c r="I378" s="26" t="s">
        <v>142</v>
      </c>
      <c r="J378" s="15">
        <v>-3.787235582010281E-3</v>
      </c>
      <c r="K378" s="41">
        <v>104</v>
      </c>
      <c r="L378" s="41">
        <v>40</v>
      </c>
      <c r="M378" s="42">
        <v>19849</v>
      </c>
      <c r="N378" s="265" t="str">
        <f>IF('Fluid (original units) sorted'!N378&lt;&gt;0,(10^-('Fluid (original units) sorted'!N378)),"")</f>
        <v/>
      </c>
      <c r="O378" s="265">
        <f>IF('Fluid (original units) sorted'!O378&lt;&gt;0,(10^-('Fluid (original units) sorted'!O378)),"")</f>
        <v>7.9432823472428087E-9</v>
      </c>
      <c r="P378" s="267"/>
      <c r="Q378" s="45"/>
      <c r="R378" s="265" t="s">
        <v>491</v>
      </c>
      <c r="S378" s="267">
        <f>('Fluid (original units) sorted'!S378)/('Fluid (original units) sorted'!S$420*1000)</f>
        <v>9.8202396804260988E-4</v>
      </c>
      <c r="T378" s="267">
        <f>('Fluid (original units) sorted'!T378)/('Fluid (original units) sorted'!T$420*1000)</f>
        <v>1.6094114904150848E-2</v>
      </c>
      <c r="U378" s="267">
        <f>('Fluid (original units) sorted'!U378)/('Fluid (original units) sorted'!U$420*1000)</f>
        <v>1.4578638968957728E-4</v>
      </c>
      <c r="V378" s="267">
        <f>('Fluid (original units) sorted'!V378)/('Fluid (original units) sorted'!V$420*1000)</f>
        <v>4.2415169660678641E-4</v>
      </c>
      <c r="W378" s="267">
        <f>('Fluid (original units) sorted'!W378)/('Fluid (original units) sorted'!W$420*1000)</f>
        <v>1.0697387368854146E-4</v>
      </c>
      <c r="X378" s="267">
        <f>('Fluid (original units) sorted'!X378)/('Fluid (original units) sorted'!X$420*1000)</f>
        <v>6.7523818333179168E-4</v>
      </c>
      <c r="Y378" s="251">
        <f t="shared" si="5"/>
        <v>110.39518118543178</v>
      </c>
      <c r="Z378" s="267"/>
      <c r="AA378" s="267"/>
      <c r="AB378" s="267">
        <f>('Fluid (original units) sorted'!AB378)/('Fluid (original units) sorted'!AB$420*1000)</f>
        <v>2.8175515477050442E-3</v>
      </c>
      <c r="AC378" s="267"/>
      <c r="AD378" s="267">
        <f>('Fluid (original units) sorted'!AD378)/('Fluid (original units) sorted'!AD$420*1000)</f>
        <v>4.0182131235257006E-3</v>
      </c>
      <c r="AE378" s="267">
        <f>('Fluid (original units) sorted'!AE378)/('Fluid (original units) sorted'!AE$420*1000)</f>
        <v>6.3464304854314165E-3</v>
      </c>
      <c r="AF378" s="267">
        <f>('Fluid (original units) sorted'!AF378)/('Fluid (original units) sorted'!AF$420*1000)</f>
        <v>2.1054401256779322E-4</v>
      </c>
      <c r="AG378" s="267">
        <f>('Fluid (original units) sorted'!AG378)/('Fluid (original units) sorted'!AG$420*1000)</f>
        <v>2.2580645161290321E-5</v>
      </c>
      <c r="AH378" s="286"/>
      <c r="AI378" s="286"/>
    </row>
    <row r="379" spans="1:36" s="26" customFormat="1">
      <c r="A379" s="26" t="s">
        <v>141</v>
      </c>
      <c r="B379" s="39" t="s">
        <v>136</v>
      </c>
      <c r="C379" s="39" t="s">
        <v>138</v>
      </c>
      <c r="D379" s="39" t="s">
        <v>1</v>
      </c>
      <c r="E379" s="50">
        <v>0</v>
      </c>
      <c r="F379" s="78"/>
      <c r="G379" s="26">
        <v>41.598745999999998</v>
      </c>
      <c r="H379" s="26">
        <v>-120.090979</v>
      </c>
      <c r="I379" s="50" t="s">
        <v>142</v>
      </c>
      <c r="J379" s="15">
        <v>-3.787235582010281E-3</v>
      </c>
      <c r="K379" s="41">
        <v>104</v>
      </c>
      <c r="L379" s="41">
        <v>40</v>
      </c>
      <c r="M379" s="42">
        <v>21675</v>
      </c>
      <c r="N379" s="265">
        <f>IF('Fluid (original units) sorted'!N379&lt;&gt;0,(10^-('Fluid (original units) sorted'!N379)),"")</f>
        <v>7.9432823472428087E-9</v>
      </c>
      <c r="O379" s="265" t="str">
        <f>IF('Fluid (original units) sorted'!O379&lt;&gt;0,(10^-('Fluid (original units) sorted'!O379)),"")</f>
        <v/>
      </c>
      <c r="P379" s="267"/>
      <c r="Q379" s="45"/>
      <c r="R379" s="265" t="s">
        <v>491</v>
      </c>
      <c r="S379" s="267">
        <f>('Fluid (original units) sorted'!S379)/('Fluid (original units) sorted'!S$420*1000)</f>
        <v>9.8202396804260988E-4</v>
      </c>
      <c r="T379" s="267">
        <f>('Fluid (original units) sorted'!T379)/('Fluid (original units) sorted'!T$420*1000)</f>
        <v>1.6094114904150848E-2</v>
      </c>
      <c r="U379" s="267">
        <f>('Fluid (original units) sorted'!U379)/('Fluid (original units) sorted'!U$420*1000)</f>
        <v>1.4578638968957728E-4</v>
      </c>
      <c r="V379" s="267">
        <f>('Fluid (original units) sorted'!V379)/('Fluid (original units) sorted'!V$420*1000)</f>
        <v>4.2415169660678641E-4</v>
      </c>
      <c r="W379" s="267">
        <f>('Fluid (original units) sorted'!W379)/('Fluid (original units) sorted'!W$420*1000)</f>
        <v>1.0697387368854146E-4</v>
      </c>
      <c r="X379" s="267">
        <f>('Fluid (original units) sorted'!X379)/('Fluid (original units) sorted'!X$420*1000)</f>
        <v>6.7523818333179168E-4</v>
      </c>
      <c r="Y379" s="251">
        <f t="shared" si="5"/>
        <v>110.39518118543178</v>
      </c>
      <c r="Z379" s="267"/>
      <c r="AA379" s="267"/>
      <c r="AB379" s="267">
        <f>('Fluid (original units) sorted'!AB379)/('Fluid (original units) sorted'!AB$420*1000)</f>
        <v>2.8175515477050442E-3</v>
      </c>
      <c r="AC379" s="267"/>
      <c r="AD379" s="267">
        <f>('Fluid (original units) sorted'!AD379)/('Fluid (original units) sorted'!AD$420*1000)</f>
        <v>4.0182131235257006E-3</v>
      </c>
      <c r="AE379" s="267">
        <f>('Fluid (original units) sorted'!AE379)/('Fluid (original units) sorted'!AE$420*1000)</f>
        <v>6.3464304854314165E-3</v>
      </c>
      <c r="AF379" s="267">
        <f>('Fluid (original units) sorted'!AF379)/('Fluid (original units) sorted'!AF$420*1000)</f>
        <v>2.1054401256779322E-4</v>
      </c>
      <c r="AG379" s="267">
        <f>('Fluid (original units) sorted'!AG379)/('Fluid (original units) sorted'!AG$420*1000)</f>
        <v>2.2580645161290321E-5</v>
      </c>
      <c r="AH379" s="286"/>
      <c r="AI379" s="286"/>
    </row>
    <row r="380" spans="1:36" s="26" customFormat="1">
      <c r="B380" s="39"/>
      <c r="C380" s="39"/>
      <c r="D380" s="39"/>
      <c r="F380" s="40"/>
      <c r="J380" s="15"/>
      <c r="K380" s="44"/>
      <c r="L380" s="41"/>
      <c r="M380" s="40"/>
      <c r="N380" s="265" t="str">
        <f>IF('Fluid (original units) sorted'!N380&lt;&gt;0,(10^-('Fluid (original units) sorted'!N380)),"")</f>
        <v/>
      </c>
      <c r="O380" s="265" t="str">
        <f>IF('Fluid (original units) sorted'!O380&lt;&gt;0,(10^-('Fluid (original units) sorted'!O380)),"")</f>
        <v/>
      </c>
      <c r="P380" s="267"/>
      <c r="Q380" s="45"/>
      <c r="R380" s="265" t="s">
        <v>491</v>
      </c>
      <c r="S380" s="267"/>
      <c r="T380" s="267"/>
      <c r="U380" s="267"/>
      <c r="V380" s="267"/>
      <c r="W380" s="267"/>
      <c r="X380" s="267"/>
      <c r="Y380" s="251"/>
      <c r="Z380" s="267"/>
      <c r="AA380" s="267"/>
      <c r="AB380" s="267"/>
      <c r="AC380" s="267"/>
      <c r="AD380" s="267"/>
      <c r="AE380" s="267"/>
      <c r="AF380" s="267"/>
      <c r="AG380" s="267"/>
      <c r="AH380" s="286"/>
      <c r="AI380" s="286"/>
    </row>
    <row r="381" spans="1:36" s="26" customFormat="1">
      <c r="A381" s="26" t="s">
        <v>141</v>
      </c>
      <c r="B381" s="39" t="s">
        <v>136</v>
      </c>
      <c r="C381" s="39" t="s">
        <v>138</v>
      </c>
      <c r="D381" s="39" t="s">
        <v>1</v>
      </c>
      <c r="E381" s="50">
        <v>0</v>
      </c>
      <c r="F381" s="78"/>
      <c r="G381" s="26">
        <v>41.598745999999998</v>
      </c>
      <c r="H381" s="26">
        <v>-120.090979</v>
      </c>
      <c r="I381" s="50" t="s">
        <v>142</v>
      </c>
      <c r="J381" s="15">
        <v>5.4935085719681805E-3</v>
      </c>
      <c r="K381" s="41">
        <v>104.9</v>
      </c>
      <c r="L381" s="41">
        <v>40.5</v>
      </c>
      <c r="M381" s="42">
        <v>19918</v>
      </c>
      <c r="N381" s="265" t="str">
        <f>IF('Fluid (original units) sorted'!N381&lt;&gt;0,(10^-('Fluid (original units) sorted'!N381)),"")</f>
        <v/>
      </c>
      <c r="O381" s="265">
        <f>IF('Fluid (original units) sorted'!O381&lt;&gt;0,(10^-('Fluid (original units) sorted'!O381)),"")</f>
        <v>1.5848931924611133E-8</v>
      </c>
      <c r="P381" s="267"/>
      <c r="Q381" s="45"/>
      <c r="R381" s="265" t="s">
        <v>491</v>
      </c>
      <c r="S381" s="267">
        <f>('Fluid (original units) sorted'!S381)/('Fluid (original units) sorted'!S$420*1000)</f>
        <v>1.181757656458056E-3</v>
      </c>
      <c r="T381" s="267">
        <f>('Fluid (original units) sorted'!T381)/('Fluid (original units) sorted'!T$420*1000)</f>
        <v>1.6268105335547071E-2</v>
      </c>
      <c r="U381" s="267">
        <f>('Fluid (original units) sorted'!U381)/('Fluid (original units) sorted'!U$420*1000)</f>
        <v>1.7903591716263877E-4</v>
      </c>
      <c r="V381" s="267">
        <f>('Fluid (original units) sorted'!V381)/('Fluid (original units) sorted'!V$420*1000)</f>
        <v>2.4950099800399199E-4</v>
      </c>
      <c r="W381" s="267">
        <f>('Fluid (original units) sorted'!W381)/('Fluid (original units) sorted'!W$420*1000)</f>
        <v>2.7566344373585681E-4</v>
      </c>
      <c r="X381" s="267">
        <f>('Fluid (original units) sorted'!X381)/('Fluid (original units) sorted'!X$420*1000)</f>
        <v>5.2724077328646752E-4</v>
      </c>
      <c r="Y381" s="251">
        <f t="shared" si="5"/>
        <v>90.865037548688576</v>
      </c>
      <c r="Z381" s="267"/>
      <c r="AA381" s="267"/>
      <c r="AB381" s="267">
        <f>('Fluid (original units) sorted'!AB381)/('Fluid (original units) sorted'!AB$420*1000)</f>
        <v>2.8575168178852578E-3</v>
      </c>
      <c r="AC381" s="267"/>
      <c r="AD381" s="267">
        <f>('Fluid (original units) sorted'!AD381)/('Fluid (original units) sorted'!AD$420*1000)</f>
        <v>4.0910822734341983E-3</v>
      </c>
      <c r="AE381" s="267">
        <f>('Fluid (original units) sorted'!AE381)/('Fluid (original units) sorted'!AE$420*1000)</f>
        <v>6.1489859814402165E-3</v>
      </c>
      <c r="AF381" s="267">
        <f>('Fluid (original units) sorted'!AF381)/('Fluid (original units) sorted'!AF$420*1000)</f>
        <v>1.1579920691228628E-4</v>
      </c>
      <c r="AG381" s="267">
        <f>('Fluid (original units) sorted'!AG381)/('Fluid (original units) sorted'!AG$420*1000)</f>
        <v>1.6129032258064518E-6</v>
      </c>
      <c r="AH381" s="286"/>
      <c r="AI381" s="286"/>
    </row>
    <row r="382" spans="1:36" s="26" customFormat="1">
      <c r="A382" s="26" t="s">
        <v>141</v>
      </c>
      <c r="B382" s="39" t="s">
        <v>136</v>
      </c>
      <c r="C382" s="39"/>
      <c r="D382" s="39" t="s">
        <v>1</v>
      </c>
      <c r="E382" s="26">
        <v>0</v>
      </c>
      <c r="F382" s="40">
        <v>175</v>
      </c>
      <c r="G382" s="26">
        <v>41.598745999999998</v>
      </c>
      <c r="H382" s="26">
        <v>-120.090979</v>
      </c>
      <c r="I382" s="51" t="s">
        <v>163</v>
      </c>
      <c r="J382" s="15">
        <v>2.8304352774403629E-2</v>
      </c>
      <c r="K382" s="41">
        <v>105.8</v>
      </c>
      <c r="L382" s="41">
        <v>41</v>
      </c>
      <c r="M382" s="58">
        <v>1974</v>
      </c>
      <c r="N382" s="265" t="str">
        <f>IF('Fluid (original units) sorted'!N382&lt;&gt;0,(10^-('Fluid (original units) sorted'!N382)),"")</f>
        <v/>
      </c>
      <c r="O382" s="265" t="str">
        <f>IF('Fluid (original units) sorted'!O382&lt;&gt;0,(10^-('Fluid (original units) sorted'!O382)),"")</f>
        <v/>
      </c>
      <c r="P382" s="268"/>
      <c r="Q382" s="53"/>
      <c r="R382" s="265" t="s">
        <v>491</v>
      </c>
      <c r="S382" s="267">
        <f>('Fluid (original units) sorted'!S382)/('Fluid (original units) sorted'!S$420*1000)</f>
        <v>9.7203728362183753E-4</v>
      </c>
      <c r="T382" s="267">
        <f>('Fluid (original units) sorted'!T382)/('Fluid (original units) sorted'!T$420*1000)</f>
        <v>1.7529535963169706E-2</v>
      </c>
      <c r="U382" s="267">
        <f>('Fluid (original units) sorted'!U382)/('Fluid (original units) sorted'!U$420*1000)</f>
        <v>1.4578638968957728E-4</v>
      </c>
      <c r="V382" s="267">
        <f>('Fluid (original units) sorted'!V382)/('Fluid (original units) sorted'!V$420*1000)</f>
        <v>3.7425149700598805E-4</v>
      </c>
      <c r="W382" s="267">
        <f>('Fluid (original units) sorted'!W382)/('Fluid (original units) sorted'!W$420*1000)</f>
        <v>1.4194610162518E-4</v>
      </c>
      <c r="X382" s="267">
        <f>('Fluid (original units) sorted'!X382)/('Fluid (original units) sorted'!X$420*1000)</f>
        <v>7.0298769771528992E-4</v>
      </c>
      <c r="Y382" s="251">
        <f t="shared" si="5"/>
        <v>120.24123788575407</v>
      </c>
      <c r="Z382" s="268">
        <v>0.1</v>
      </c>
      <c r="AA382" s="267"/>
      <c r="AB382" s="267">
        <f>('Fluid (original units) sorted'!AB382)/('Fluid (original units) sorted'!AB$420*1000)</f>
        <v>2.9827850690301687E-3</v>
      </c>
      <c r="AC382" s="268"/>
      <c r="AD382" s="267">
        <f>('Fluid (original units) sorted'!AD382)/('Fluid (original units) sorted'!AD$420*1000)</f>
        <v>4.163951423342695E-3</v>
      </c>
      <c r="AE382" s="267">
        <f>('Fluid (original units) sorted'!AE382)/('Fluid (original units) sorted'!AE$420*1000)</f>
        <v>6.1489859814402165E-3</v>
      </c>
      <c r="AF382" s="267">
        <f>('Fluid (original units) sorted'!AF382)/('Fluid (original units) sorted'!AF$420*1000)</f>
        <v>2.3159841382457255E-4</v>
      </c>
      <c r="AG382" s="267">
        <f>('Fluid (original units) sorted'!AG382)/('Fluid (original units) sorted'!AG$420*1000)</f>
        <v>0</v>
      </c>
      <c r="AH382" s="286"/>
      <c r="AI382" s="294"/>
    </row>
    <row r="383" spans="1:36" s="26" customFormat="1">
      <c r="B383" s="39"/>
      <c r="C383" s="39"/>
      <c r="D383" s="39"/>
      <c r="F383" s="40"/>
      <c r="J383" s="15"/>
      <c r="K383" s="44"/>
      <c r="L383" s="41"/>
      <c r="M383" s="40"/>
      <c r="N383" s="265" t="str">
        <f>IF('Fluid (original units) sorted'!N383&lt;&gt;0,(10^-('Fluid (original units) sorted'!N383)),"")</f>
        <v/>
      </c>
      <c r="O383" s="265" t="str">
        <f>IF('Fluid (original units) sorted'!O383&lt;&gt;0,(10^-('Fluid (original units) sorted'!O383)),"")</f>
        <v/>
      </c>
      <c r="P383" s="267"/>
      <c r="Q383" s="45"/>
      <c r="R383" s="265" t="s">
        <v>491</v>
      </c>
      <c r="S383" s="267"/>
      <c r="T383" s="267"/>
      <c r="U383" s="267"/>
      <c r="V383" s="267"/>
      <c r="W383" s="267"/>
      <c r="X383" s="267"/>
      <c r="Y383" s="251"/>
      <c r="Z383" s="267"/>
      <c r="AA383" s="267"/>
      <c r="AB383" s="267"/>
      <c r="AC383" s="267"/>
      <c r="AD383" s="267"/>
      <c r="AE383" s="267"/>
      <c r="AF383" s="267"/>
      <c r="AG383" s="267"/>
      <c r="AH383" s="286"/>
      <c r="AI383" s="286"/>
    </row>
    <row r="384" spans="1:36" s="26" customFormat="1">
      <c r="A384" s="26" t="s">
        <v>145</v>
      </c>
      <c r="B384" s="39" t="s">
        <v>136</v>
      </c>
      <c r="C384" s="39"/>
      <c r="D384" s="39" t="s">
        <v>1</v>
      </c>
      <c r="E384" s="26">
        <v>0</v>
      </c>
      <c r="F384" s="40"/>
      <c r="G384" s="26">
        <v>41.615471999999997</v>
      </c>
      <c r="H384" s="26">
        <v>-120.10385599999999</v>
      </c>
      <c r="I384" s="82" t="s">
        <v>158</v>
      </c>
      <c r="J384" s="15">
        <v>1.8846222013477489E-3</v>
      </c>
      <c r="K384" s="41">
        <v>149.9</v>
      </c>
      <c r="L384" s="41">
        <v>65.5</v>
      </c>
      <c r="M384" s="26">
        <v>2003</v>
      </c>
      <c r="N384" s="265">
        <f>IF('Fluid (original units) sorted'!N384&lt;&gt;0,(10^-('Fluid (original units) sorted'!N384)),"")</f>
        <v>1.8620871366628593E-8</v>
      </c>
      <c r="O384" s="265" t="str">
        <f>IF('Fluid (original units) sorted'!O384&lt;&gt;0,(10^-('Fluid (original units) sorted'!O384)),"")</f>
        <v/>
      </c>
      <c r="P384" s="268"/>
      <c r="Q384" s="53"/>
      <c r="R384" s="265" t="s">
        <v>491</v>
      </c>
      <c r="S384" s="267">
        <f>('Fluid (original units) sorted'!S384)/('Fluid (original units) sorted'!S$420*1000)</f>
        <v>2.0972037283621837E-3</v>
      </c>
      <c r="T384" s="267">
        <f>('Fluid (original units) sorted'!T384)/('Fluid (original units) sorted'!T$420*1000)</f>
        <v>1.4049727335245198E-2</v>
      </c>
      <c r="U384" s="267">
        <f>('Fluid (original units) sorted'!U384)/('Fluid (original units) sorted'!U$420*1000)</f>
        <v>2.3914083221009607E-4</v>
      </c>
      <c r="V384" s="267">
        <f>('Fluid (original units) sorted'!V384)/('Fluid (original units) sorted'!V$420*1000)</f>
        <v>7.0359281437125745E-4</v>
      </c>
      <c r="W384" s="267">
        <f>('Fluid (original units) sorted'!W384)/('Fluid (original units) sorted'!W$420*1000)</f>
        <v>1.7280394980456695E-5</v>
      </c>
      <c r="X384" s="267">
        <f>('Fluid (original units) sorted'!X384)/('Fluid (original units) sorted'!X$420*1000)</f>
        <v>6.5673850707612612E-4</v>
      </c>
      <c r="Y384" s="251">
        <f t="shared" si="5"/>
        <v>58.750850724237146</v>
      </c>
      <c r="Z384" s="268">
        <v>1.4999999999999999E-4</v>
      </c>
      <c r="AA384" s="267"/>
      <c r="AB384" s="267">
        <f>('Fluid (original units) sorted'!AB384)/('Fluid (original units) sorted'!AB$420*1000)</f>
        <v>1.5110592492559426E-3</v>
      </c>
      <c r="AC384" s="268"/>
      <c r="AD384" s="267">
        <f>('Fluid (original units) sorted'!AD384)/('Fluid (original units) sorted'!AD$420*1000)</f>
        <v>3.8828847022670632E-3</v>
      </c>
      <c r="AE384" s="267">
        <f>('Fluid (original units) sorted'!AE384)/('Fluid (original units) sorted'!AE$420*1000)</f>
        <v>6.1207796237271878E-3</v>
      </c>
      <c r="AF384" s="267">
        <f>('Fluid (original units) sorted'!AF384)/('Fluid (original units) sorted'!AF$420*1000)</f>
        <v>2.7370721633813121E-4</v>
      </c>
      <c r="AG384" s="267">
        <f>('Fluid (original units) sorted'!AG384)/('Fluid (original units) sorted'!AG$420*1000)</f>
        <v>0</v>
      </c>
      <c r="AH384" s="286"/>
      <c r="AI384" s="294"/>
    </row>
    <row r="385" spans="1:36" s="26" customFormat="1">
      <c r="A385" s="26" t="s">
        <v>145</v>
      </c>
      <c r="B385" s="39" t="s">
        <v>136</v>
      </c>
      <c r="C385" s="39" t="s">
        <v>77</v>
      </c>
      <c r="D385" s="39" t="s">
        <v>1</v>
      </c>
      <c r="E385" s="50">
        <v>0</v>
      </c>
      <c r="F385" s="78"/>
      <c r="G385" s="26">
        <v>41.615471999999997</v>
      </c>
      <c r="H385" s="26">
        <v>-120.10385599999999</v>
      </c>
      <c r="I385" s="50" t="s">
        <v>146</v>
      </c>
      <c r="J385" s="15">
        <v>-0.81728250117279067</v>
      </c>
      <c r="K385" s="41">
        <v>158</v>
      </c>
      <c r="L385" s="41">
        <v>70</v>
      </c>
      <c r="M385" s="42">
        <v>30483</v>
      </c>
      <c r="N385" s="265">
        <f>IF('Fluid (original units) sorted'!N385&lt;&gt;0,(10^-('Fluid (original units) sorted'!N385)),"")</f>
        <v>2.5118864315095812E-9</v>
      </c>
      <c r="O385" s="265">
        <f>IF('Fluid (original units) sorted'!O385&lt;&gt;0,(10^-('Fluid (original units) sorted'!O385)),"")</f>
        <v>5.0118723362727114E-9</v>
      </c>
      <c r="P385" s="267"/>
      <c r="Q385" s="45"/>
      <c r="R385" s="265" t="s">
        <v>491</v>
      </c>
      <c r="S385" s="267"/>
      <c r="T385" s="267"/>
      <c r="U385" s="267"/>
      <c r="V385" s="267">
        <f>('Fluid (original units) sorted'!V385)/('Fluid (original units) sorted'!V$420*1000)</f>
        <v>7.734530938123753E-4</v>
      </c>
      <c r="W385" s="267">
        <f>('Fluid (original units) sorted'!W385)/('Fluid (original units) sorted'!W$420*1000)</f>
        <v>0</v>
      </c>
      <c r="X385" s="267"/>
      <c r="Y385" s="251" t="e">
        <f t="shared" si="5"/>
        <v>#DIV/0!</v>
      </c>
      <c r="Z385" s="267"/>
      <c r="AA385" s="267"/>
      <c r="AB385" s="267">
        <f>('Fluid (original units) sorted'!AB385)/('Fluid (original units) sorted'!AB$420*1000)</f>
        <v>1.0191143895954414E-3</v>
      </c>
      <c r="AC385" s="267"/>
      <c r="AD385" s="267">
        <f>('Fluid (original units) sorted'!AD385)/('Fluid (original units) sorted'!AD$420*1000)</f>
        <v>4.0806723948758408E-3</v>
      </c>
      <c r="AE385" s="267">
        <f>('Fluid (original units) sorted'!AE385)/('Fluid (original units) sorted'!AE$420*1000)</f>
        <v>6.2053986968662739E-3</v>
      </c>
      <c r="AF385" s="267"/>
      <c r="AG385" s="267"/>
      <c r="AH385" s="286"/>
      <c r="AI385" s="286"/>
    </row>
    <row r="386" spans="1:36" s="26" customFormat="1">
      <c r="B386" s="39"/>
      <c r="C386" s="39"/>
      <c r="D386" s="39"/>
      <c r="F386" s="40"/>
      <c r="J386" s="15"/>
      <c r="K386" s="44"/>
      <c r="L386" s="41"/>
      <c r="M386" s="40"/>
      <c r="N386" s="265" t="str">
        <f>IF('Fluid (original units) sorted'!N386&lt;&gt;0,(10^-('Fluid (original units) sorted'!N386)),"")</f>
        <v/>
      </c>
      <c r="O386" s="265" t="str">
        <f>IF('Fluid (original units) sorted'!O386&lt;&gt;0,(10^-('Fluid (original units) sorted'!O386)),"")</f>
        <v/>
      </c>
      <c r="P386" s="267"/>
      <c r="Q386" s="45"/>
      <c r="R386" s="265" t="s">
        <v>491</v>
      </c>
      <c r="S386" s="267"/>
      <c r="T386" s="267"/>
      <c r="U386" s="267"/>
      <c r="V386" s="267"/>
      <c r="W386" s="267"/>
      <c r="X386" s="267"/>
      <c r="Y386" s="251"/>
      <c r="Z386" s="267"/>
      <c r="AA386" s="267"/>
      <c r="AB386" s="267"/>
      <c r="AC386" s="267"/>
      <c r="AD386" s="267"/>
      <c r="AE386" s="267"/>
      <c r="AF386" s="267"/>
      <c r="AG386" s="267"/>
      <c r="AH386" s="286"/>
      <c r="AI386" s="286"/>
    </row>
    <row r="387" spans="1:36" s="26" customFormat="1">
      <c r="A387" s="26" t="s">
        <v>145</v>
      </c>
      <c r="B387" s="39" t="s">
        <v>136</v>
      </c>
      <c r="C387" s="39" t="s">
        <v>77</v>
      </c>
      <c r="D387" s="39" t="s">
        <v>1</v>
      </c>
      <c r="E387" s="26">
        <v>0</v>
      </c>
      <c r="F387" s="40"/>
      <c r="G387" s="26">
        <v>41.615471999999997</v>
      </c>
      <c r="H387" s="26">
        <v>-120.10385599999999</v>
      </c>
      <c r="I387" s="26" t="s">
        <v>146</v>
      </c>
      <c r="J387" s="15">
        <v>-6.1925536225886802E-3</v>
      </c>
      <c r="K387" s="41">
        <v>183.92000000000002</v>
      </c>
      <c r="L387" s="41">
        <v>84.4</v>
      </c>
      <c r="M387" s="42">
        <v>21675</v>
      </c>
      <c r="N387" s="265" t="str">
        <f>IF('Fluid (original units) sorted'!N387&lt;&gt;0,(10^-('Fluid (original units) sorted'!N387)),"")</f>
        <v/>
      </c>
      <c r="O387" s="265">
        <f>IF('Fluid (original units) sorted'!O387&lt;&gt;0,(10^-('Fluid (original units) sorted'!O387)),"")</f>
        <v>1E-8</v>
      </c>
      <c r="P387" s="267"/>
      <c r="Q387" s="45"/>
      <c r="R387" s="265" t="s">
        <v>491</v>
      </c>
      <c r="S387" s="267">
        <f>('Fluid (original units) sorted'!S387)/('Fluid (original units) sorted'!S$420*1000)</f>
        <v>1.6627829560585887E-3</v>
      </c>
      <c r="T387" s="267">
        <f>('Fluid (original units) sorted'!T387)/('Fluid (original units) sorted'!T$420*1000)</f>
        <v>1.3266770393962183E-2</v>
      </c>
      <c r="U387" s="267">
        <f>('Fluid (original units) sorted'!U387)/('Fluid (original units) sorted'!U$420*1000)</f>
        <v>2.5576559594662682E-4</v>
      </c>
      <c r="V387" s="267">
        <f>('Fluid (original units) sorted'!V387)/('Fluid (original units) sorted'!V$420*1000)</f>
        <v>7.4850299401197609E-4</v>
      </c>
      <c r="W387" s="267">
        <f>('Fluid (original units) sorted'!W387)/('Fluid (original units) sorted'!W$420*1000)</f>
        <v>4.9372557087019128E-5</v>
      </c>
      <c r="X387" s="267">
        <f>('Fluid (original units) sorted'!X387)/('Fluid (original units) sorted'!X$420*1000)</f>
        <v>7.3998705022662104E-4</v>
      </c>
      <c r="Y387" s="251">
        <f t="shared" si="5"/>
        <v>51.870816889425164</v>
      </c>
      <c r="Z387" s="267"/>
      <c r="AA387" s="267"/>
      <c r="AB387" s="267">
        <f>('Fluid (original units) sorted'!AB387)/('Fluid (original units) sorted'!AB$420*1000)</f>
        <v>1.0990449299558684E-3</v>
      </c>
      <c r="AC387" s="267"/>
      <c r="AD387" s="267">
        <f>('Fluid (original units) sorted'!AD387)/('Fluid (original units) sorted'!AD$420*1000)</f>
        <v>3.8828847022670632E-3</v>
      </c>
      <c r="AE387" s="267">
        <f>('Fluid (original units) sorted'!AE387)/('Fluid (original units) sorted'!AE$420*1000)</f>
        <v>6.2053986968662739E-3</v>
      </c>
      <c r="AF387" s="267">
        <f>('Fluid (original units) sorted'!AF387)/('Fluid (original units) sorted'!AF$420*1000)</f>
        <v>2.1054401256779322E-4</v>
      </c>
      <c r="AG387" s="267">
        <f>('Fluid (original units) sorted'!AG387)/('Fluid (original units) sorted'!AG$420*1000)</f>
        <v>2.5806451612903229E-5</v>
      </c>
      <c r="AH387" s="286"/>
      <c r="AI387" s="286"/>
    </row>
    <row r="388" spans="1:36" s="26" customFormat="1">
      <c r="A388" s="26" t="s">
        <v>145</v>
      </c>
      <c r="B388" s="39" t="s">
        <v>136</v>
      </c>
      <c r="C388" s="39"/>
      <c r="D388" s="39" t="s">
        <v>1</v>
      </c>
      <c r="E388" s="26">
        <v>0</v>
      </c>
      <c r="F388" s="40"/>
      <c r="G388" s="26">
        <v>41.615471999999997</v>
      </c>
      <c r="H388" s="26">
        <v>-120.10385599999999</v>
      </c>
      <c r="I388" s="51" t="s">
        <v>154</v>
      </c>
      <c r="J388" s="15">
        <v>-1.7341418615415161E-2</v>
      </c>
      <c r="K388" s="41">
        <v>185.72000000000003</v>
      </c>
      <c r="L388" s="41">
        <v>85.4</v>
      </c>
      <c r="M388" s="42">
        <v>26871</v>
      </c>
      <c r="N388" s="265">
        <f>IF('Fluid (original units) sorted'!N388&lt;&gt;0,(10^-('Fluid (original units) sorted'!N388)),"")</f>
        <v>1.9952623149688773E-8</v>
      </c>
      <c r="O388" s="265" t="str">
        <f>IF('Fluid (original units) sorted'!O388&lt;&gt;0,(10^-('Fluid (original units) sorted'!O388)),"")</f>
        <v/>
      </c>
      <c r="P388" s="268"/>
      <c r="Q388" s="53"/>
      <c r="R388" s="265" t="s">
        <v>491</v>
      </c>
      <c r="S388" s="267">
        <f>('Fluid (original units) sorted'!S388)/('Fluid (original units) sorted'!S$420*1000)</f>
        <v>1.8308921438082556E-3</v>
      </c>
      <c r="T388" s="267">
        <f>('Fluid (original units) sorted'!T388)/('Fluid (original units) sorted'!T$420*1000)</f>
        <v>1.3049282354716902E-2</v>
      </c>
      <c r="U388" s="267">
        <f>('Fluid (original units) sorted'!U388)/('Fluid (original units) sorted'!U$420*1000)</f>
        <v>2.3018903635196414E-4</v>
      </c>
      <c r="V388" s="267">
        <f>('Fluid (original units) sorted'!V388)/('Fluid (original units) sorted'!V$420*1000)</f>
        <v>6.9860279441117767E-4</v>
      </c>
      <c r="W388" s="267">
        <f>('Fluid (original units) sorted'!W388)/('Fluid (original units) sorted'!W$420*1000)</f>
        <v>4.1143797572515943E-6</v>
      </c>
      <c r="X388" s="267">
        <f>('Fluid (original units) sorted'!X388)/('Fluid (original units) sorted'!X$420*1000)</f>
        <v>7.0298769771528992E-4</v>
      </c>
      <c r="Y388" s="251">
        <f t="shared" si="5"/>
        <v>56.689417365491991</v>
      </c>
      <c r="Z388" s="268">
        <v>0.15</v>
      </c>
      <c r="AA388" s="267"/>
      <c r="AB388" s="267">
        <f>('Fluid (original units) sorted'!AB388)/('Fluid (original units) sorted'!AB$420*1000)</f>
        <v>1.0325025238950584E-3</v>
      </c>
      <c r="AC388" s="268"/>
      <c r="AD388" s="267">
        <f>('Fluid (original units) sorted'!AD388)/('Fluid (original units) sorted'!AD$420*1000)</f>
        <v>3.851655066591993E-3</v>
      </c>
      <c r="AE388" s="267">
        <f>('Fluid (original units) sorted'!AE388)/('Fluid (original units) sorted'!AE$420*1000)</f>
        <v>6.2053986968662739E-3</v>
      </c>
      <c r="AF388" s="267">
        <f>('Fluid (original units) sorted'!AF388)/('Fluid (original units) sorted'!AF$420*1000)</f>
        <v>2.8423441696652084E-4</v>
      </c>
      <c r="AG388" s="267">
        <f>('Fluid (original units) sorted'!AG388)/('Fluid (original units) sorted'!AG$420*1000)</f>
        <v>0</v>
      </c>
      <c r="AH388" s="286"/>
      <c r="AI388" s="294" t="s">
        <v>155</v>
      </c>
    </row>
    <row r="389" spans="1:36" s="26" customFormat="1">
      <c r="B389" s="39"/>
      <c r="C389" s="39"/>
      <c r="D389" s="39"/>
      <c r="F389" s="40"/>
      <c r="J389" s="15"/>
      <c r="K389" s="44"/>
      <c r="L389" s="41"/>
      <c r="M389" s="40"/>
      <c r="N389" s="265" t="str">
        <f>IF('Fluid (original units) sorted'!N389&lt;&gt;0,(10^-('Fluid (original units) sorted'!N389)),"")</f>
        <v/>
      </c>
      <c r="O389" s="265" t="str">
        <f>IF('Fluid (original units) sorted'!O389&lt;&gt;0,(10^-('Fluid (original units) sorted'!O389)),"")</f>
        <v/>
      </c>
      <c r="P389" s="267"/>
      <c r="Q389" s="45"/>
      <c r="R389" s="265" t="s">
        <v>491</v>
      </c>
      <c r="S389" s="267"/>
      <c r="T389" s="267"/>
      <c r="U389" s="267"/>
      <c r="V389" s="267"/>
      <c r="W389" s="267"/>
      <c r="X389" s="267"/>
      <c r="Y389" s="251"/>
      <c r="Z389" s="267"/>
      <c r="AA389" s="267"/>
      <c r="AB389" s="267"/>
      <c r="AC389" s="267"/>
      <c r="AD389" s="267"/>
      <c r="AE389" s="267"/>
      <c r="AF389" s="267"/>
      <c r="AG389" s="267"/>
      <c r="AH389" s="286"/>
      <c r="AI389" s="286"/>
    </row>
    <row r="390" spans="1:36" s="26" customFormat="1">
      <c r="A390" s="26" t="s">
        <v>145</v>
      </c>
      <c r="B390" s="39" t="s">
        <v>136</v>
      </c>
      <c r="C390" s="39"/>
      <c r="D390" s="39" t="s">
        <v>1</v>
      </c>
      <c r="E390" s="26">
        <v>0</v>
      </c>
      <c r="F390" s="40">
        <v>20</v>
      </c>
      <c r="G390" s="26">
        <v>41.615471999999997</v>
      </c>
      <c r="H390" s="26">
        <v>-120.10385599999999</v>
      </c>
      <c r="I390" s="40" t="s">
        <v>157</v>
      </c>
      <c r="J390" s="59">
        <v>0.04</v>
      </c>
      <c r="K390" s="41">
        <v>186.8</v>
      </c>
      <c r="L390" s="41">
        <v>86</v>
      </c>
      <c r="M390" s="58">
        <v>1974</v>
      </c>
      <c r="N390" s="265" t="str">
        <f>IF('Fluid (original units) sorted'!N390&lt;&gt;0,(10^-('Fluid (original units) sorted'!N390)),"")</f>
        <v/>
      </c>
      <c r="O390" s="265" t="str">
        <f>IF('Fluid (original units) sorted'!O390&lt;&gt;0,(10^-('Fluid (original units) sorted'!O390)),"")</f>
        <v/>
      </c>
      <c r="P390" s="267"/>
      <c r="Q390" s="45"/>
      <c r="R390" s="265" t="s">
        <v>491</v>
      </c>
      <c r="S390" s="267">
        <f>('Fluid (original units) sorted'!S390)/('Fluid (original units) sorted'!S$420*1000)</f>
        <v>1.8974700399467376E-3</v>
      </c>
      <c r="T390" s="267">
        <f>('Fluid (original units) sorted'!T390)/('Fluid (original units) sorted'!T$420*1000)</f>
        <v>1.4876181884377268E-2</v>
      </c>
      <c r="U390" s="267">
        <f>('Fluid (original units) sorted'!U390)/('Fluid (original units) sorted'!U$420*1000)</f>
        <v>2.4809262806822801E-4</v>
      </c>
      <c r="V390" s="267">
        <f>('Fluid (original units) sorted'!V390)/('Fluid (original units) sorted'!V$420*1000)</f>
        <v>7.734530938123753E-4</v>
      </c>
      <c r="W390" s="267">
        <f>('Fluid (original units) sorted'!W390)/('Fluid (original units) sorted'!W$420*1000)</f>
        <v>1.1931701296029623E-5</v>
      </c>
      <c r="X390" s="267">
        <f>('Fluid (original units) sorted'!X390)/('Fluid (original units) sorted'!X$420*1000)</f>
        <v>6.8448802145962447E-4</v>
      </c>
      <c r="Y390" s="251">
        <f t="shared" si="5"/>
        <v>59.96220847112864</v>
      </c>
      <c r="Z390" s="267">
        <v>0.15</v>
      </c>
      <c r="AA390" s="267"/>
      <c r="AB390" s="267">
        <f>('Fluid (original units) sorted'!AB390)/('Fluid (original units) sorted'!AB$420*1000)</f>
        <v>1.2127807423529258E-3</v>
      </c>
      <c r="AC390" s="267"/>
      <c r="AD390" s="267">
        <f>('Fluid (original units) sorted'!AD390)/('Fluid (original units) sorted'!AD$420*1000)</f>
        <v>3.9557538521755604E-3</v>
      </c>
      <c r="AE390" s="267">
        <f>('Fluid (original units) sorted'!AE390)/('Fluid (original units) sorted'!AE$420*1000)</f>
        <v>6.0079541928750738E-3</v>
      </c>
      <c r="AF390" s="267">
        <f>('Fluid (original units) sorted'!AF390)/('Fluid (original units) sorted'!AF$420*1000)</f>
        <v>2.6844361602393633E-4</v>
      </c>
      <c r="AG390" s="267">
        <f>('Fluid (original units) sorted'!AG390)/('Fluid (original units) sorted'!AG$420*1000)</f>
        <v>0</v>
      </c>
      <c r="AH390" s="286"/>
      <c r="AI390" s="286"/>
    </row>
    <row r="391" spans="1:36" s="26" customFormat="1">
      <c r="A391" s="26" t="s">
        <v>145</v>
      </c>
      <c r="B391" s="39" t="s">
        <v>136</v>
      </c>
      <c r="C391" s="39" t="s">
        <v>77</v>
      </c>
      <c r="D391" s="39" t="s">
        <v>1</v>
      </c>
      <c r="E391" s="50">
        <v>0</v>
      </c>
      <c r="F391" s="78"/>
      <c r="G391" s="26">
        <v>41.615471999999997</v>
      </c>
      <c r="H391" s="26">
        <v>-120.10385599999999</v>
      </c>
      <c r="I391" s="50" t="s">
        <v>146</v>
      </c>
      <c r="J391" s="15">
        <v>0.35350932469387802</v>
      </c>
      <c r="K391" s="104"/>
      <c r="L391" s="41"/>
      <c r="M391" s="42">
        <v>30245</v>
      </c>
      <c r="N391" s="265">
        <f>IF('Fluid (original units) sorted'!N391&lt;&gt;0,(10^-('Fluid (original units) sorted'!N391)),"")</f>
        <v>5.0118723362727114E-9</v>
      </c>
      <c r="O391" s="265">
        <f>IF('Fluid (original units) sorted'!O391&lt;&gt;0,(10^-('Fluid (original units) sorted'!O391)),"")</f>
        <v>1.2589254117941638E-8</v>
      </c>
      <c r="P391" s="267"/>
      <c r="Q391" s="45"/>
      <c r="R391" s="265" t="s">
        <v>491</v>
      </c>
      <c r="S391" s="267"/>
      <c r="T391" s="267">
        <f>('Fluid (original units) sorted'!T391)/('Fluid (original units) sorted'!T$420*1000)</f>
        <v>1.3614751256754635E-2</v>
      </c>
      <c r="U391" s="267">
        <f>('Fluid (original units) sorted'!U391)/('Fluid (original units) sorted'!U$420*1000)</f>
        <v>2.5576559594662682E-4</v>
      </c>
      <c r="V391" s="267">
        <f>('Fluid (original units) sorted'!V391)/('Fluid (original units) sorted'!V$420*1000)</f>
        <v>7.734530938123753E-4</v>
      </c>
      <c r="W391" s="267">
        <f>('Fluid (original units) sorted'!W391)/('Fluid (original units) sorted'!W$420*1000)</f>
        <v>0</v>
      </c>
      <c r="X391" s="267">
        <f>('Fluid (original units) sorted'!X391)/('Fluid (original units) sorted'!X$420*1000)</f>
        <v>6.1048931643696233E-4</v>
      </c>
      <c r="Y391" s="251">
        <f t="shared" si="5"/>
        <v>53.231362906196978</v>
      </c>
      <c r="Z391" s="267"/>
      <c r="AA391" s="267"/>
      <c r="AB391" s="267">
        <f>('Fluid (original units) sorted'!AB391)/('Fluid (original units) sorted'!AB$420*1000)</f>
        <v>8.9921857905480142E-4</v>
      </c>
      <c r="AC391" s="267"/>
      <c r="AD391" s="267"/>
      <c r="AE391" s="267">
        <f>('Fluid (original units) sorted'!AE391)/('Fluid (original units) sorted'!AE$420*1000)</f>
        <v>6.1489859814402165E-3</v>
      </c>
      <c r="AF391" s="267">
        <f>('Fluid (original units) sorted'!AF391)/('Fluid (original units) sorted'!AF$420*1000)</f>
        <v>3.1581601885168981E-4</v>
      </c>
      <c r="AG391" s="267">
        <f>('Fluid (original units) sorted'!AG391)/('Fluid (original units) sorted'!AG$420*1000)</f>
        <v>0</v>
      </c>
      <c r="AH391" s="286"/>
      <c r="AI391" s="286"/>
    </row>
    <row r="392" spans="1:36" s="26" customFormat="1">
      <c r="B392" s="39"/>
      <c r="C392" s="39"/>
      <c r="D392" s="39"/>
      <c r="F392" s="40"/>
      <c r="J392" s="15"/>
      <c r="K392" s="41"/>
      <c r="L392" s="41"/>
      <c r="M392" s="106"/>
      <c r="N392" s="265" t="str">
        <f>IF('Fluid (original units) sorted'!N392&lt;&gt;0,(10^-('Fluid (original units) sorted'!N392)),"")</f>
        <v/>
      </c>
      <c r="O392" s="265" t="str">
        <f>IF('Fluid (original units) sorted'!O392&lt;&gt;0,(10^-('Fluid (original units) sorted'!O392)),"")</f>
        <v/>
      </c>
      <c r="P392" s="286"/>
      <c r="Q392" s="53"/>
      <c r="R392" s="265" t="s">
        <v>491</v>
      </c>
      <c r="S392" s="268"/>
      <c r="T392" s="267"/>
      <c r="U392" s="286"/>
      <c r="V392" s="286"/>
      <c r="W392" s="286"/>
      <c r="X392" s="267"/>
      <c r="Y392" s="251"/>
      <c r="Z392" s="286"/>
      <c r="AA392" s="267"/>
      <c r="AB392" s="286"/>
      <c r="AC392" s="286"/>
      <c r="AD392" s="267"/>
      <c r="AE392" s="267"/>
      <c r="AF392" s="267"/>
      <c r="AG392" s="267"/>
      <c r="AH392" s="286"/>
      <c r="AI392" s="294"/>
    </row>
    <row r="393" spans="1:36" s="26" customFormat="1">
      <c r="A393" s="26" t="s">
        <v>165</v>
      </c>
      <c r="B393" s="39" t="s">
        <v>136</v>
      </c>
      <c r="C393" s="39"/>
      <c r="D393" s="39" t="s">
        <v>1</v>
      </c>
      <c r="E393" s="26">
        <v>0</v>
      </c>
      <c r="F393" s="40"/>
      <c r="G393" s="26">
        <v>41.533811999999998</v>
      </c>
      <c r="H393" s="26">
        <v>-120.075171</v>
      </c>
      <c r="I393" s="51" t="s">
        <v>173</v>
      </c>
      <c r="J393" s="15">
        <v>1.4149932317242422E-2</v>
      </c>
      <c r="K393" s="41">
        <v>177.8</v>
      </c>
      <c r="L393" s="41">
        <v>81</v>
      </c>
      <c r="M393" s="58">
        <v>1974</v>
      </c>
      <c r="N393" s="265" t="str">
        <f>IF('Fluid (original units) sorted'!N393&lt;&gt;0,(10^-('Fluid (original units) sorted'!N393)),"")</f>
        <v/>
      </c>
      <c r="O393" s="265" t="str">
        <f>IF('Fluid (original units) sorted'!O393&lt;&gt;0,(10^-('Fluid (original units) sorted'!O393)),"")</f>
        <v/>
      </c>
      <c r="P393" s="268"/>
      <c r="Q393" s="53"/>
      <c r="R393" s="265" t="s">
        <v>491</v>
      </c>
      <c r="S393" s="267">
        <f>('Fluid (original units) sorted'!S393)/('Fluid (original units) sorted'!S$420*1000)</f>
        <v>1.7476697736351532E-3</v>
      </c>
      <c r="T393" s="267">
        <f>('Fluid (original units) sorted'!T393)/('Fluid (original units) sorted'!T$420*1000)</f>
        <v>1.2048837374188607E-2</v>
      </c>
      <c r="U393" s="267">
        <f>('Fluid (original units) sorted'!U393)/('Fluid (original units) sorted'!U$420*1000)</f>
        <v>1.5345935756797609E-4</v>
      </c>
      <c r="V393" s="267">
        <f>('Fluid (original units) sorted'!V393)/('Fluid (original units) sorted'!V$420*1000)</f>
        <v>4.2415169660678641E-4</v>
      </c>
      <c r="W393" s="267">
        <f>('Fluid (original units) sorted'!W393)/('Fluid (original units) sorted'!W$420*1000)</f>
        <v>2.0571898786257971E-6</v>
      </c>
      <c r="X393" s="267">
        <f>('Fluid (original units) sorted'!X393)/('Fluid (original units) sorted'!X$420*1000)</f>
        <v>5.1799093515863474E-4</v>
      </c>
      <c r="Y393" s="251">
        <f t="shared" ref="Y393:Y411" si="6">T393/U393</f>
        <v>78.514843051206412</v>
      </c>
      <c r="Z393" s="268">
        <v>0.08</v>
      </c>
      <c r="AA393" s="267"/>
      <c r="AB393" s="267">
        <f>('Fluid (original units) sorted'!AB393)/('Fluid (original units) sorted'!AB$420*1000)</f>
        <v>9.8497462993798438E-4</v>
      </c>
      <c r="AC393" s="268"/>
      <c r="AD393" s="267">
        <f>('Fluid (original units) sorted'!AD393)/('Fluid (original units) sorted'!AD$420*1000)</f>
        <v>3.0188647819234539E-3</v>
      </c>
      <c r="AE393" s="267">
        <f>('Fluid (original units) sorted'!AE393)/('Fluid (original units) sorted'!AE$420*1000)</f>
        <v>5.4156206809014753E-3</v>
      </c>
      <c r="AF393" s="267">
        <f>('Fluid (original units) sorted'!AF393)/('Fluid (original units) sorted'!AF$420*1000)</f>
        <v>2.6318001570974152E-4</v>
      </c>
      <c r="AG393" s="267">
        <f>('Fluid (original units) sorted'!AG393)/('Fluid (original units) sorted'!AG$420*1000)</f>
        <v>0</v>
      </c>
      <c r="AH393" s="286"/>
      <c r="AI393" s="294"/>
    </row>
    <row r="394" spans="1:36" s="26" customFormat="1">
      <c r="B394" s="39"/>
      <c r="C394" s="39"/>
      <c r="D394" s="39"/>
      <c r="F394" s="40"/>
      <c r="J394" s="15"/>
      <c r="K394" s="44"/>
      <c r="L394" s="41"/>
      <c r="M394" s="40"/>
      <c r="N394" s="265" t="str">
        <f>IF('Fluid (original units) sorted'!N394&lt;&gt;0,(10^-('Fluid (original units) sorted'!N394)),"")</f>
        <v/>
      </c>
      <c r="O394" s="265" t="str">
        <f>IF('Fluid (original units) sorted'!O394&lt;&gt;0,(10^-('Fluid (original units) sorted'!O394)),"")</f>
        <v/>
      </c>
      <c r="P394" s="267"/>
      <c r="Q394" s="45"/>
      <c r="R394" s="265" t="s">
        <v>491</v>
      </c>
      <c r="S394" s="267"/>
      <c r="T394" s="267"/>
      <c r="U394" s="267"/>
      <c r="V394" s="267"/>
      <c r="W394" s="267"/>
      <c r="X394" s="267"/>
      <c r="Y394" s="251"/>
      <c r="Z394" s="267"/>
      <c r="AA394" s="267"/>
      <c r="AB394" s="267"/>
      <c r="AC394" s="267"/>
      <c r="AD394" s="267"/>
      <c r="AE394" s="267"/>
      <c r="AF394" s="267"/>
      <c r="AG394" s="267"/>
      <c r="AH394" s="286"/>
      <c r="AI394" s="286"/>
    </row>
    <row r="395" spans="1:36" s="26" customFormat="1">
      <c r="A395" s="26" t="s">
        <v>165</v>
      </c>
      <c r="B395" s="39" t="s">
        <v>136</v>
      </c>
      <c r="C395" s="39"/>
      <c r="D395" s="39" t="s">
        <v>1</v>
      </c>
      <c r="E395" s="26">
        <v>0</v>
      </c>
      <c r="F395" s="40">
        <v>600</v>
      </c>
      <c r="G395" s="70">
        <v>41.530500000000004</v>
      </c>
      <c r="H395" s="70">
        <v>-120.0822</v>
      </c>
      <c r="I395" s="40" t="s">
        <v>171</v>
      </c>
      <c r="J395" s="59">
        <v>0.01</v>
      </c>
      <c r="K395" s="41">
        <v>204.8</v>
      </c>
      <c r="L395" s="41">
        <v>96</v>
      </c>
      <c r="M395" s="58">
        <v>1974</v>
      </c>
      <c r="N395" s="265" t="str">
        <f>IF('Fluid (original units) sorted'!N395&lt;&gt;0,(10^-('Fluid (original units) sorted'!N395)),"")</f>
        <v/>
      </c>
      <c r="O395" s="265" t="str">
        <f>IF('Fluid (original units) sorted'!O395&lt;&gt;0,(10^-('Fluid (original units) sorted'!O395)),"")</f>
        <v/>
      </c>
      <c r="P395" s="267"/>
      <c r="Q395" s="45"/>
      <c r="R395" s="265" t="s">
        <v>491</v>
      </c>
      <c r="S395" s="267">
        <f>('Fluid (original units) sorted'!S395)/('Fluid (original units) sorted'!S$420*1000)</f>
        <v>1.6577896138482023E-3</v>
      </c>
      <c r="T395" s="267">
        <f>('Fluid (original units) sorted'!T395)/('Fluid (original units) sorted'!T$420*1000)</f>
        <v>1.2396818236981057E-2</v>
      </c>
      <c r="U395" s="267">
        <f>('Fluid (original units) sorted'!U395)/('Fluid (original units) sorted'!U$420*1000)</f>
        <v>1.5345935756797609E-4</v>
      </c>
      <c r="V395" s="267">
        <f>('Fluid (original units) sorted'!V395)/('Fluid (original units) sorted'!V$420*1000)</f>
        <v>4.4910179640718562E-4</v>
      </c>
      <c r="W395" s="267">
        <f>('Fluid (original units) sorted'!W395)/('Fluid (original units) sorted'!W$420*1000)</f>
        <v>2.0571898786257971E-6</v>
      </c>
      <c r="X395" s="267">
        <f>('Fluid (original units) sorted'!X395)/('Fluid (original units) sorted'!X$420*1000)</f>
        <v>5.1799093515863474E-4</v>
      </c>
      <c r="Y395" s="251">
        <f t="shared" si="6"/>
        <v>80.782419745826076</v>
      </c>
      <c r="Z395" s="267">
        <v>0.09</v>
      </c>
      <c r="AA395" s="267"/>
      <c r="AB395" s="267">
        <f>('Fluid (original units) sorted'!AB395)/('Fluid (original units) sorted'!AB$420*1000)</f>
        <v>1.1963918134022104E-3</v>
      </c>
      <c r="AC395" s="267"/>
      <c r="AD395" s="267">
        <f>('Fluid (original units) sorted'!AD395)/('Fluid (original units) sorted'!AD$420*1000)</f>
        <v>3.2270623530905886E-3</v>
      </c>
      <c r="AE395" s="267">
        <f>('Fluid (original units) sorted'!AE395)/('Fluid (original units) sorted'!AE$420*1000)</f>
        <v>5.3027952500493613E-3</v>
      </c>
      <c r="AF395" s="267">
        <f>('Fluid (original units) sorted'!AF395)/('Fluid (original units) sorted'!AF$420*1000)</f>
        <v>2.6318001570974152E-4</v>
      </c>
      <c r="AG395" s="267">
        <f>('Fluid (original units) sorted'!AG395)/('Fluid (original units) sorted'!AG$420*1000)</f>
        <v>0</v>
      </c>
      <c r="AH395" s="286"/>
      <c r="AI395" s="286"/>
    </row>
    <row r="396" spans="1:36" s="26" customFormat="1">
      <c r="B396" s="39"/>
      <c r="C396" s="39"/>
      <c r="D396" s="39"/>
      <c r="F396" s="40"/>
      <c r="J396" s="15"/>
      <c r="K396" s="44"/>
      <c r="L396" s="41"/>
      <c r="M396" s="40"/>
      <c r="N396" s="265" t="str">
        <f>IF('Fluid (original units) sorted'!N396&lt;&gt;0,(10^-('Fluid (original units) sorted'!N396)),"")</f>
        <v/>
      </c>
      <c r="O396" s="265" t="str">
        <f>IF('Fluid (original units) sorted'!O396&lt;&gt;0,(10^-('Fluid (original units) sorted'!O396)),"")</f>
        <v/>
      </c>
      <c r="P396" s="267"/>
      <c r="Q396" s="45"/>
      <c r="R396" s="265" t="s">
        <v>491</v>
      </c>
      <c r="S396" s="267"/>
      <c r="T396" s="267"/>
      <c r="U396" s="267"/>
      <c r="V396" s="267"/>
      <c r="W396" s="267"/>
      <c r="X396" s="267"/>
      <c r="Y396" s="251"/>
      <c r="Z396" s="267"/>
      <c r="AA396" s="267"/>
      <c r="AB396" s="267"/>
      <c r="AC396" s="267"/>
      <c r="AD396" s="267"/>
      <c r="AE396" s="267"/>
      <c r="AF396" s="267"/>
      <c r="AG396" s="267"/>
      <c r="AH396" s="286"/>
      <c r="AI396" s="286"/>
    </row>
    <row r="397" spans="1:36" s="26" customFormat="1">
      <c r="A397" s="26" t="s">
        <v>165</v>
      </c>
      <c r="B397" s="39" t="s">
        <v>136</v>
      </c>
      <c r="C397" s="39"/>
      <c r="D397" s="39" t="s">
        <v>1</v>
      </c>
      <c r="E397" s="26">
        <v>0</v>
      </c>
      <c r="F397" s="40"/>
      <c r="G397" s="26">
        <v>41.532302000000001</v>
      </c>
      <c r="H397" s="26">
        <v>-120.077879</v>
      </c>
      <c r="I397" s="26" t="s">
        <v>174</v>
      </c>
      <c r="J397" s="15">
        <v>-1.6602576277099143E-2</v>
      </c>
      <c r="K397" s="41">
        <v>205.52</v>
      </c>
      <c r="L397" s="41">
        <v>96.4</v>
      </c>
      <c r="M397" s="26">
        <v>2003</v>
      </c>
      <c r="N397" s="265">
        <f>IF('Fluid (original units) sorted'!N397&lt;&gt;0,(10^-('Fluid (original units) sorted'!N397)),"")</f>
        <v>5.8884365535558713E-9</v>
      </c>
      <c r="O397" s="265" t="str">
        <f>IF('Fluid (original units) sorted'!O397&lt;&gt;0,(10^-('Fluid (original units) sorted'!O397)),"")</f>
        <v/>
      </c>
      <c r="P397" s="268"/>
      <c r="Q397" s="53"/>
      <c r="R397" s="265" t="s">
        <v>491</v>
      </c>
      <c r="S397" s="267">
        <f>('Fluid (original units) sorted'!S397)/('Fluid (original units) sorted'!S$420*1000)</f>
        <v>1.8891478029294275E-3</v>
      </c>
      <c r="T397" s="267">
        <f>('Fluid (original units) sorted'!T397)/('Fluid (original units) sorted'!T$420*1000)</f>
        <v>1.1309378040754648E-2</v>
      </c>
      <c r="U397" s="267">
        <f>('Fluid (original units) sorted'!U397)/('Fluid (original units) sorted'!U$420*1000)</f>
        <v>1.5243629518418958E-4</v>
      </c>
      <c r="V397" s="267">
        <f>('Fluid (original units) sorted'!V397)/('Fluid (original units) sorted'!V$420*1000)</f>
        <v>4.3662674650698602E-4</v>
      </c>
      <c r="W397" s="268"/>
      <c r="X397" s="267">
        <f>('Fluid (original units) sorted'!X397)/('Fluid (original units) sorted'!X$420*1000)</f>
        <v>4.8099158264730367E-4</v>
      </c>
      <c r="Y397" s="251">
        <f t="shared" si="6"/>
        <v>74.190848230006296</v>
      </c>
      <c r="Z397" s="268">
        <v>1E-4</v>
      </c>
      <c r="AA397" s="267"/>
      <c r="AB397" s="267">
        <f>('Fluid (original units) sorted'!AB397)/('Fluid (original units) sorted'!AB$420*1000)</f>
        <v>1.2176974210381401E-3</v>
      </c>
      <c r="AC397" s="268"/>
      <c r="AD397" s="267">
        <f>('Fluid (original units) sorted'!AD397)/('Fluid (original units) sorted'!AD$420*1000)</f>
        <v>3.1646030817404484E-3</v>
      </c>
      <c r="AE397" s="267">
        <f>('Fluid (original units) sorted'!AE397)/('Fluid (original units) sorted'!AE$420*1000)</f>
        <v>4.9361125997799907E-3</v>
      </c>
      <c r="AF397" s="267">
        <f>('Fluid (original units) sorted'!AF397)/('Fluid (original units) sorted'!AF$420*1000)</f>
        <v>2.6844361602393633E-4</v>
      </c>
      <c r="AG397" s="267">
        <f>('Fluid (original units) sorted'!AG397)/('Fluid (original units) sorted'!AG$420*1000)</f>
        <v>0</v>
      </c>
      <c r="AH397" s="286"/>
      <c r="AI397" s="294"/>
    </row>
    <row r="398" spans="1:36" s="26" customFormat="1">
      <c r="B398" s="39"/>
      <c r="C398" s="39"/>
      <c r="D398" s="39"/>
      <c r="F398" s="40"/>
      <c r="J398" s="15"/>
      <c r="K398" s="44"/>
      <c r="L398" s="41"/>
      <c r="M398" s="40"/>
      <c r="N398" s="265" t="str">
        <f>IF('Fluid (original units) sorted'!N398&lt;&gt;0,(10^-('Fluid (original units) sorted'!N398)),"")</f>
        <v/>
      </c>
      <c r="O398" s="265" t="str">
        <f>IF('Fluid (original units) sorted'!O398&lt;&gt;0,(10^-('Fluid (original units) sorted'!O398)),"")</f>
        <v/>
      </c>
      <c r="P398" s="267"/>
      <c r="Q398" s="45"/>
      <c r="R398" s="265" t="s">
        <v>491</v>
      </c>
      <c r="S398" s="267"/>
      <c r="T398" s="267"/>
      <c r="U398" s="267"/>
      <c r="V398" s="267"/>
      <c r="W398" s="267"/>
      <c r="X398" s="267"/>
      <c r="Y398" s="251"/>
      <c r="Z398" s="267"/>
      <c r="AA398" s="267"/>
      <c r="AB398" s="267"/>
      <c r="AC398" s="267"/>
      <c r="AD398" s="267"/>
      <c r="AE398" s="267"/>
      <c r="AF398" s="267"/>
      <c r="AG398" s="267"/>
      <c r="AH398" s="286"/>
      <c r="AI398" s="286"/>
    </row>
    <row r="399" spans="1:36" s="26" customFormat="1">
      <c r="B399" s="39"/>
      <c r="C399" s="39"/>
      <c r="D399" s="39"/>
      <c r="F399" s="40"/>
      <c r="J399" s="15"/>
      <c r="K399" s="44"/>
      <c r="L399" s="41"/>
      <c r="M399" s="40"/>
      <c r="N399" s="265" t="str">
        <f>IF('Fluid (original units) sorted'!N399&lt;&gt;0,(10^-('Fluid (original units) sorted'!N399)),"")</f>
        <v/>
      </c>
      <c r="O399" s="265" t="str">
        <f>IF('Fluid (original units) sorted'!O399&lt;&gt;0,(10^-('Fluid (original units) sorted'!O399)),"")</f>
        <v/>
      </c>
      <c r="P399" s="267"/>
      <c r="Q399" s="45"/>
      <c r="R399" s="265" t="s">
        <v>491</v>
      </c>
      <c r="S399" s="267"/>
      <c r="T399" s="267"/>
      <c r="U399" s="267"/>
      <c r="V399" s="267"/>
      <c r="W399" s="267"/>
      <c r="X399" s="267"/>
      <c r="Y399" s="251"/>
      <c r="Z399" s="267"/>
      <c r="AA399" s="267"/>
      <c r="AB399" s="267"/>
      <c r="AC399" s="267"/>
      <c r="AD399" s="267"/>
      <c r="AE399" s="267"/>
      <c r="AF399" s="267"/>
      <c r="AG399" s="267"/>
      <c r="AH399" s="286"/>
      <c r="AI399" s="286"/>
    </row>
    <row r="400" spans="1:36" s="24" customFormat="1">
      <c r="A400" s="26" t="s">
        <v>165</v>
      </c>
      <c r="B400" s="39" t="s">
        <v>136</v>
      </c>
      <c r="C400" s="39"/>
      <c r="D400" s="26" t="s">
        <v>59</v>
      </c>
      <c r="E400" s="26"/>
      <c r="F400" s="40">
        <v>100</v>
      </c>
      <c r="G400" s="26">
        <v>41.533332999999999</v>
      </c>
      <c r="H400" s="26">
        <v>-120.076667</v>
      </c>
      <c r="I400" s="40" t="s">
        <v>170</v>
      </c>
      <c r="J400" s="59">
        <v>0.02</v>
      </c>
      <c r="K400" s="41">
        <v>208.4</v>
      </c>
      <c r="L400" s="41">
        <v>98</v>
      </c>
      <c r="M400" s="58">
        <v>1974</v>
      </c>
      <c r="N400" s="265" t="str">
        <f>IF('Fluid (original units) sorted'!N400&lt;&gt;0,(10^-('Fluid (original units) sorted'!N400)),"")</f>
        <v/>
      </c>
      <c r="O400" s="265" t="str">
        <f>IF('Fluid (original units) sorted'!O400&lt;&gt;0,(10^-('Fluid (original units) sorted'!O400)),"")</f>
        <v/>
      </c>
      <c r="P400" s="267"/>
      <c r="Q400" s="45"/>
      <c r="R400" s="265" t="s">
        <v>491</v>
      </c>
      <c r="S400" s="267">
        <f>('Fluid (original units) sorted'!S400)/('Fluid (original units) sorted'!S$420*1000)</f>
        <v>1.7476697736351532E-3</v>
      </c>
      <c r="T400" s="267">
        <f>('Fluid (original units) sorted'!T400)/('Fluid (original units) sorted'!T$420*1000)</f>
        <v>1.2918789531169733E-2</v>
      </c>
      <c r="U400" s="267">
        <f>('Fluid (original units) sorted'!U400)/('Fluid (original units) sorted'!U$420*1000)</f>
        <v>1.5345935756797609E-4</v>
      </c>
      <c r="V400" s="267">
        <f>('Fluid (original units) sorted'!V400)/('Fluid (original units) sorted'!V$420*1000)</f>
        <v>4.2415169660678641E-4</v>
      </c>
      <c r="W400" s="267"/>
      <c r="X400" s="267">
        <f>('Fluid (original units) sorted'!X400)/('Fluid (original units) sorted'!X$420*1000)</f>
        <v>5.4574044954213308E-4</v>
      </c>
      <c r="Y400" s="251">
        <f t="shared" si="6"/>
        <v>84.183784787755599</v>
      </c>
      <c r="Z400" s="267">
        <v>0.08</v>
      </c>
      <c r="AA400" s="267"/>
      <c r="AB400" s="267">
        <f>('Fluid (original units) sorted'!AB400)/('Fluid (original units) sorted'!AB$420*1000)</f>
        <v>1.1308360975993497E-3</v>
      </c>
      <c r="AC400" s="267"/>
      <c r="AD400" s="267">
        <f>('Fluid (original units) sorted'!AD400)/('Fluid (original units) sorted'!AD$420*1000)</f>
        <v>3.2270623530905886E-3</v>
      </c>
      <c r="AE400" s="267">
        <f>('Fluid (original units) sorted'!AE400)/('Fluid (original units) sorted'!AE$420*1000)</f>
        <v>5.5848588271796467E-3</v>
      </c>
      <c r="AF400" s="267">
        <f>('Fluid (original units) sorted'!AF400)/('Fluid (original units) sorted'!AF$420*1000)</f>
        <v>2.8423441696652084E-4</v>
      </c>
      <c r="AG400" s="267">
        <f>('Fluid (original units) sorted'!AG400)/('Fluid (original units) sorted'!AG$420*1000)</f>
        <v>0</v>
      </c>
      <c r="AH400" s="286"/>
      <c r="AI400" s="286"/>
      <c r="AJ400" s="26"/>
    </row>
    <row r="401" spans="1:36" s="26" customFormat="1">
      <c r="A401" s="26" t="s">
        <v>165</v>
      </c>
      <c r="B401" s="39" t="s">
        <v>136</v>
      </c>
      <c r="C401" s="39"/>
      <c r="D401" s="39" t="s">
        <v>1</v>
      </c>
      <c r="E401" s="26">
        <v>0</v>
      </c>
      <c r="F401" s="40">
        <v>500</v>
      </c>
      <c r="G401" s="26">
        <v>41.532302000000001</v>
      </c>
      <c r="H401" s="26">
        <v>-120.077879</v>
      </c>
      <c r="I401" s="40" t="s">
        <v>172</v>
      </c>
      <c r="J401" s="59">
        <v>0.01</v>
      </c>
      <c r="K401" s="41">
        <v>208.4</v>
      </c>
      <c r="L401" s="41">
        <v>98</v>
      </c>
      <c r="M401" s="58">
        <v>1974</v>
      </c>
      <c r="N401" s="265" t="str">
        <f>IF('Fluid (original units) sorted'!N401&lt;&gt;0,(10^-('Fluid (original units) sorted'!N401)),"")</f>
        <v/>
      </c>
      <c r="O401" s="265" t="str">
        <f>IF('Fluid (original units) sorted'!O401&lt;&gt;0,(10^-('Fluid (original units) sorted'!O401)),"")</f>
        <v/>
      </c>
      <c r="P401" s="267"/>
      <c r="Q401" s="45"/>
      <c r="R401" s="265" t="s">
        <v>491</v>
      </c>
      <c r="S401" s="267">
        <f>('Fluid (original units) sorted'!S401)/('Fluid (original units) sorted'!S$420*1000)</f>
        <v>1.6428095872170439E-3</v>
      </c>
      <c r="T401" s="267">
        <f>('Fluid (original units) sorted'!T401)/('Fluid (original units) sorted'!T$420*1000)</f>
        <v>1.2396818236981057E-2</v>
      </c>
      <c r="U401" s="267">
        <f>('Fluid (original units) sorted'!U401)/('Fluid (original units) sorted'!U$420*1000)</f>
        <v>1.5345935756797609E-4</v>
      </c>
      <c r="V401" s="267">
        <f>('Fluid (original units) sorted'!V401)/('Fluid (original units) sorted'!V$420*1000)</f>
        <v>3.7425149700598805E-4</v>
      </c>
      <c r="W401" s="267">
        <f>('Fluid (original units) sorted'!W401)/('Fluid (original units) sorted'!W$420*1000)</f>
        <v>2.0571898786257971E-6</v>
      </c>
      <c r="X401" s="267">
        <f>('Fluid (original units) sorted'!X401)/('Fluid (original units) sorted'!X$420*1000)</f>
        <v>5.2724077328646752E-4</v>
      </c>
      <c r="Y401" s="251">
        <f t="shared" si="6"/>
        <v>80.782419745826076</v>
      </c>
      <c r="Z401" s="267">
        <v>7.0000000000000007E-2</v>
      </c>
      <c r="AA401" s="267"/>
      <c r="AB401" s="267">
        <f>('Fluid (original units) sorted'!AB401)/('Fluid (original units) sorted'!AB$420*1000)</f>
        <v>9.8333573704291271E-4</v>
      </c>
      <c r="AC401" s="267"/>
      <c r="AD401" s="267">
        <f>('Fluid (original units) sorted'!AD401)/('Fluid (original units) sorted'!AD$420*1000)</f>
        <v>3.2270623530905886E-3</v>
      </c>
      <c r="AE401" s="267">
        <f>('Fluid (original units) sorted'!AE401)/('Fluid (original units) sorted'!AE$420*1000)</f>
        <v>5.2463825346233039E-3</v>
      </c>
      <c r="AF401" s="267">
        <f>('Fluid (original units) sorted'!AF401)/('Fluid (original units) sorted'!AF$420*1000)</f>
        <v>2.6318001570974152E-4</v>
      </c>
      <c r="AG401" s="267">
        <f>('Fluid (original units) sorted'!AG401)/('Fluid (original units) sorted'!AG$420*1000)</f>
        <v>0</v>
      </c>
      <c r="AH401" s="286"/>
      <c r="AI401" s="286"/>
    </row>
    <row r="402" spans="1:36" s="26" customFormat="1">
      <c r="A402" s="26" t="s">
        <v>165</v>
      </c>
      <c r="B402" s="39" t="s">
        <v>136</v>
      </c>
      <c r="C402" s="39"/>
      <c r="D402" s="26" t="s">
        <v>59</v>
      </c>
      <c r="F402" s="40"/>
      <c r="G402" s="26">
        <v>41.533332999999999</v>
      </c>
      <c r="H402" s="26">
        <v>-120.076667</v>
      </c>
      <c r="I402" s="51" t="s">
        <v>167</v>
      </c>
      <c r="J402" s="15">
        <v>-1.370884363090488E-2</v>
      </c>
      <c r="K402" s="41">
        <v>208.57999999999998</v>
      </c>
      <c r="L402" s="41">
        <v>98.1</v>
      </c>
      <c r="M402" s="42">
        <v>26872</v>
      </c>
      <c r="N402" s="265">
        <f>IF('Fluid (original units) sorted'!N402&lt;&gt;0,(10^-('Fluid (original units) sorted'!N402)),"")</f>
        <v>3.9810717055349665E-9</v>
      </c>
      <c r="O402" s="265" t="str">
        <f>IF('Fluid (original units) sorted'!O402&lt;&gt;0,(10^-('Fluid (original units) sorted'!O402)),"")</f>
        <v/>
      </c>
      <c r="P402" s="268"/>
      <c r="Q402" s="53"/>
      <c r="R402" s="265" t="s">
        <v>491</v>
      </c>
      <c r="S402" s="267">
        <f>('Fluid (original units) sorted'!S402)/('Fluid (original units) sorted'!S$420*1000)</f>
        <v>1.6644474034620505E-3</v>
      </c>
      <c r="T402" s="267">
        <f>('Fluid (original units) sorted'!T402)/('Fluid (original units) sorted'!T$420*1000)</f>
        <v>1.2179330197735776E-2</v>
      </c>
      <c r="U402" s="267">
        <f>('Fluid (original units) sorted'!U402)/('Fluid (original units) sorted'!U$420*1000)</f>
        <v>1.4067107777064475E-4</v>
      </c>
      <c r="V402" s="267">
        <f>('Fluid (original units) sorted'!V402)/('Fluid (original units) sorted'!V$420*1000)</f>
        <v>3.992015968063872E-4</v>
      </c>
      <c r="W402" s="267">
        <f>('Fluid (original units) sorted'!W402)/('Fluid (original units) sorted'!W$420*1000)</f>
        <v>4.1143797572515943E-6</v>
      </c>
      <c r="X402" s="267">
        <f>('Fluid (original units) sorted'!X402)/('Fluid (original units) sorted'!X$420*1000)</f>
        <v>5.2724077328646752E-4</v>
      </c>
      <c r="Y402" s="251">
        <f t="shared" si="6"/>
        <v>86.580201067296855</v>
      </c>
      <c r="Z402" s="268">
        <v>0.1</v>
      </c>
      <c r="AA402" s="267"/>
      <c r="AB402" s="267">
        <f>('Fluid (original units) sorted'!AB402)/('Fluid (original units) sorted'!AB$420*1000)</f>
        <v>9.3416895019076708E-4</v>
      </c>
      <c r="AC402" s="268"/>
      <c r="AD402" s="267">
        <f>('Fluid (original units) sorted'!AD402)/('Fluid (original units) sorted'!AD$420*1000)</f>
        <v>3.3311611386741559E-3</v>
      </c>
      <c r="AE402" s="267">
        <f>('Fluid (original units) sorted'!AE402)/('Fluid (original units) sorted'!AE$420*1000)</f>
        <v>5.6412715426057032E-3</v>
      </c>
      <c r="AF402" s="267">
        <f>('Fluid (original units) sorted'!AF402)/('Fluid (original units) sorted'!AF$420*1000)</f>
        <v>2.6844361602393633E-4</v>
      </c>
      <c r="AG402" s="267">
        <f>('Fluid (original units) sorted'!AG402)/('Fluid (original units) sorted'!AG$420*1000)</f>
        <v>0</v>
      </c>
      <c r="AH402" s="286"/>
      <c r="AI402" s="294" t="s">
        <v>168</v>
      </c>
    </row>
    <row r="403" spans="1:36" s="26" customFormat="1">
      <c r="B403" s="39"/>
      <c r="C403" s="39"/>
      <c r="D403" s="39"/>
      <c r="F403" s="40"/>
      <c r="J403" s="15"/>
      <c r="K403" s="44"/>
      <c r="L403" s="41"/>
      <c r="M403" s="40"/>
      <c r="N403" s="265" t="str">
        <f>IF('Fluid (original units) sorted'!N403&lt;&gt;0,(10^-('Fluid (original units) sorted'!N403)),"")</f>
        <v/>
      </c>
      <c r="O403" s="265" t="str">
        <f>IF('Fluid (original units) sorted'!O403&lt;&gt;0,(10^-('Fluid (original units) sorted'!O403)),"")</f>
        <v/>
      </c>
      <c r="P403" s="267"/>
      <c r="Q403" s="45"/>
      <c r="R403" s="265" t="s">
        <v>491</v>
      </c>
      <c r="S403" s="267"/>
      <c r="T403" s="267"/>
      <c r="U403" s="267"/>
      <c r="V403" s="267"/>
      <c r="W403" s="267"/>
      <c r="X403" s="267"/>
      <c r="Y403" s="251"/>
      <c r="Z403" s="267"/>
      <c r="AA403" s="267"/>
      <c r="AB403" s="267"/>
      <c r="AC403" s="267"/>
      <c r="AD403" s="267"/>
      <c r="AE403" s="267"/>
      <c r="AF403" s="267"/>
      <c r="AG403" s="267"/>
      <c r="AH403" s="286"/>
      <c r="AI403" s="286"/>
    </row>
    <row r="404" spans="1:36" s="26" customFormat="1">
      <c r="A404" s="26" t="s">
        <v>165</v>
      </c>
      <c r="B404" s="39" t="s">
        <v>136</v>
      </c>
      <c r="C404" s="39"/>
      <c r="D404" s="39" t="s">
        <v>1</v>
      </c>
      <c r="E404" s="26">
        <v>0</v>
      </c>
      <c r="F404" s="40"/>
      <c r="G404" s="70">
        <v>41.53</v>
      </c>
      <c r="H404" s="70">
        <v>-120.13</v>
      </c>
      <c r="I404" s="51" t="s">
        <v>166</v>
      </c>
      <c r="J404" s="15">
        <v>9.1230590782276338E-3</v>
      </c>
      <c r="K404" s="105"/>
      <c r="L404" s="41"/>
      <c r="M404" s="42">
        <v>22201</v>
      </c>
      <c r="N404" s="265">
        <f>IF('Fluid (original units) sorted'!N404&lt;&gt;0,(10^-('Fluid (original units) sorted'!N404)),"")</f>
        <v>7.9432823472428087E-9</v>
      </c>
      <c r="O404" s="265" t="str">
        <f>IF('Fluid (original units) sorted'!O404&lt;&gt;0,(10^-('Fluid (original units) sorted'!O404)),"")</f>
        <v/>
      </c>
      <c r="P404" s="268"/>
      <c r="Q404" s="53"/>
      <c r="R404" s="265" t="s">
        <v>491</v>
      </c>
      <c r="S404" s="267">
        <f>('Fluid (original units) sorted'!S404)/('Fluid (original units) sorted'!S$420*1000)</f>
        <v>6.7743009320905458E-3</v>
      </c>
      <c r="T404" s="267">
        <f>('Fluid (original units) sorted'!T404)/('Fluid (original units) sorted'!T$420*1000)</f>
        <v>1.2005339766339549E-2</v>
      </c>
      <c r="U404" s="267">
        <f>('Fluid (original units) sorted'!U404)/('Fluid (original units) sorted'!U$420*1000)</f>
        <v>1.3299810989224594E-4</v>
      </c>
      <c r="V404" s="267">
        <f>('Fluid (original units) sorted'!V404)/('Fluid (original units) sorted'!V$420*1000)</f>
        <v>6.2375249500998004E-4</v>
      </c>
      <c r="W404" s="267">
        <f>('Fluid (original units) sorted'!W404)/('Fluid (original units) sorted'!W$420*1000)</f>
        <v>0</v>
      </c>
      <c r="X404" s="267">
        <f>('Fluid (original units) sorted'!X404)/('Fluid (original units) sorted'!X$420*1000)</f>
        <v>5.3649061141430019E-4</v>
      </c>
      <c r="Y404" s="251">
        <f t="shared" si="6"/>
        <v>90.266995343514168</v>
      </c>
      <c r="Z404" s="268"/>
      <c r="AA404" s="267"/>
      <c r="AB404" s="267">
        <f>('Fluid (original units) sorted'!AB404)/('Fluid (original units) sorted'!AB$420*1000)</f>
        <v>1.0488914528457736E-3</v>
      </c>
      <c r="AC404" s="268"/>
      <c r="AD404" s="267">
        <f>('Fluid (original units) sorted'!AD404)/('Fluid (original units) sorted'!AD$420*1000)</f>
        <v>3.0605042961568811E-3</v>
      </c>
      <c r="AE404" s="267">
        <f>('Fluid (original units) sorted'!AE404)/('Fluid (original units) sorted'!AE$420*1000)</f>
        <v>5.8669224043099311E-3</v>
      </c>
      <c r="AF404" s="267">
        <f>('Fluid (original units) sorted'!AF404)/('Fluid (original units) sorted'!AF$420*1000)</f>
        <v>1.0527200628389661E-4</v>
      </c>
      <c r="AG404" s="267">
        <f>('Fluid (original units) sorted'!AG404)/('Fluid (original units) sorted'!AG$420*1000)</f>
        <v>1.6129032258064518E-6</v>
      </c>
      <c r="AH404" s="286"/>
      <c r="AI404" s="294"/>
    </row>
    <row r="405" spans="1:36">
      <c r="A405" s="26" t="s">
        <v>135</v>
      </c>
      <c r="B405" s="39" t="s">
        <v>136</v>
      </c>
      <c r="C405" s="39" t="s">
        <v>138</v>
      </c>
      <c r="D405" s="39" t="s">
        <v>1</v>
      </c>
      <c r="E405" s="50">
        <v>0</v>
      </c>
      <c r="F405" s="78"/>
      <c r="G405" s="26">
        <v>41.532302000000001</v>
      </c>
      <c r="H405" s="26">
        <v>-120.077879</v>
      </c>
      <c r="I405" s="50" t="s">
        <v>140</v>
      </c>
      <c r="J405" s="15">
        <v>0.3261976221105819</v>
      </c>
      <c r="K405" s="41">
        <v>172.4</v>
      </c>
      <c r="L405" s="41">
        <v>78</v>
      </c>
      <c r="M405" s="42">
        <v>30193</v>
      </c>
      <c r="N405" s="265">
        <f>IF('Fluid (original units) sorted'!N405&lt;&gt;0,(10^-('Fluid (original units) sorted'!N405)),"")</f>
        <v>3.1622776601683779E-9</v>
      </c>
      <c r="O405" s="265">
        <f>IF('Fluid (original units) sorted'!O405&lt;&gt;0,(10^-('Fluid (original units) sorted'!O405)),"")</f>
        <v>1.2589254117941638E-8</v>
      </c>
      <c r="P405" s="267"/>
      <c r="Q405" s="45"/>
      <c r="R405" s="265" t="s">
        <v>491</v>
      </c>
      <c r="S405" s="267"/>
      <c r="T405" s="267">
        <f>('Fluid (original units) sorted'!T405)/('Fluid (original units) sorted'!T$420*1000)</f>
        <v>1.1570363687848986E-2</v>
      </c>
      <c r="U405" s="267">
        <f>('Fluid (original units) sorted'!U405)/('Fluid (original units) sorted'!U$420*1000)</f>
        <v>1.5090170160850984E-4</v>
      </c>
      <c r="V405" s="267">
        <f>('Fluid (original units) sorted'!V405)/('Fluid (original units) sorted'!V$420*1000)</f>
        <v>4.2415169660678641E-4</v>
      </c>
      <c r="W405" s="267">
        <f>('Fluid (original units) sorted'!W405)/('Fluid (original units) sorted'!W$420*1000)</f>
        <v>0</v>
      </c>
      <c r="X405" s="267">
        <f>('Fluid (original units) sorted'!X405)/('Fluid (original units) sorted'!X$420*1000)</f>
        <v>4.5324206826380544E-4</v>
      </c>
      <c r="Y405" s="251">
        <f t="shared" si="6"/>
        <v>76.674839080784068</v>
      </c>
      <c r="Z405" s="267"/>
      <c r="AA405" s="267"/>
      <c r="AB405" s="267">
        <f>('Fluid (original units) sorted'!AB405)/('Fluid (original units) sorted'!AB$420*1000)</f>
        <v>9.1920121414490799E-4</v>
      </c>
      <c r="AC405" s="267"/>
      <c r="AD405" s="267"/>
      <c r="AE405" s="267">
        <f>('Fluid (original units) sorted'!AE405)/('Fluid (original units) sorted'!AE$420*1000)</f>
        <v>5.1617634614842187E-3</v>
      </c>
      <c r="AF405" s="267">
        <f>('Fluid (original units) sorted'!AF405)/('Fluid (original units) sorted'!AF$420*1000)</f>
        <v>3.0528881822330017E-4</v>
      </c>
      <c r="AG405" s="267">
        <f>('Fluid (original units) sorted'!AG405)/('Fluid (original units) sorted'!AG$420*1000)</f>
        <v>0</v>
      </c>
      <c r="AH405" s="286"/>
      <c r="AI405" s="286"/>
      <c r="AJ405" s="26"/>
    </row>
    <row r="406" spans="1:36" s="26" customFormat="1">
      <c r="A406" s="26" t="s">
        <v>135</v>
      </c>
      <c r="B406" s="39" t="s">
        <v>136</v>
      </c>
      <c r="C406" s="39" t="s">
        <v>138</v>
      </c>
      <c r="D406" s="39" t="s">
        <v>1</v>
      </c>
      <c r="E406" s="50">
        <v>0</v>
      </c>
      <c r="F406" s="78"/>
      <c r="G406" s="26">
        <v>41.532302000000001</v>
      </c>
      <c r="H406" s="26">
        <v>-120.077879</v>
      </c>
      <c r="I406" s="50" t="s">
        <v>140</v>
      </c>
      <c r="J406" s="15">
        <v>-0.87370932635978427</v>
      </c>
      <c r="K406" s="41">
        <v>181.4</v>
      </c>
      <c r="L406" s="41">
        <v>83</v>
      </c>
      <c r="M406" s="42">
        <v>30482</v>
      </c>
      <c r="N406" s="265">
        <f>IF('Fluid (original units) sorted'!N406&lt;&gt;0,(10^-('Fluid (original units) sorted'!N406)),"")</f>
        <v>1.9952623149688824E-9</v>
      </c>
      <c r="O406" s="265">
        <f>IF('Fluid (original units) sorted'!O406&lt;&gt;0,(10^-('Fluid (original units) sorted'!O406)),"")</f>
        <v>3.9810717055349665E-9</v>
      </c>
      <c r="P406" s="267"/>
      <c r="Q406" s="45"/>
      <c r="R406" s="265" t="s">
        <v>491</v>
      </c>
      <c r="S406" s="267"/>
      <c r="T406" s="267"/>
      <c r="U406" s="267"/>
      <c r="V406" s="267">
        <f>('Fluid (original units) sorted'!V406)/('Fluid (original units) sorted'!V$420*1000)</f>
        <v>4.2415169660678641E-4</v>
      </c>
      <c r="W406" s="267">
        <f>('Fluid (original units) sorted'!W406)/('Fluid (original units) sorted'!W$420*1000)</f>
        <v>0</v>
      </c>
      <c r="X406" s="267"/>
      <c r="Y406" s="251" t="e">
        <f t="shared" si="6"/>
        <v>#DIV/0!</v>
      </c>
      <c r="Z406" s="267"/>
      <c r="AA406" s="267"/>
      <c r="AB406" s="267">
        <f>('Fluid (original units) sorted'!AB406)/('Fluid (original units) sorted'!AB$420*1000)</f>
        <v>8.9921857905480142E-4</v>
      </c>
      <c r="AC406" s="267"/>
      <c r="AD406" s="267">
        <f>('Fluid (original units) sorted'!AD406)/('Fluid (original units) sorted'!AD$420*1000)</f>
        <v>3.2062425959738751E-3</v>
      </c>
      <c r="AE406" s="267">
        <f>('Fluid (original units) sorted'!AE406)/('Fluid (original units) sorted'!AE$420*1000)</f>
        <v>5.2745888923363326E-3</v>
      </c>
      <c r="AF406" s="267"/>
      <c r="AG406" s="267"/>
      <c r="AH406" s="286"/>
      <c r="AI406" s="286"/>
    </row>
    <row r="407" spans="1:36" s="26" customFormat="1">
      <c r="A407" s="26" t="s">
        <v>135</v>
      </c>
      <c r="B407" s="39" t="s">
        <v>136</v>
      </c>
      <c r="C407" s="39" t="s">
        <v>85</v>
      </c>
      <c r="D407" s="39" t="s">
        <v>1</v>
      </c>
      <c r="E407" s="26">
        <v>0</v>
      </c>
      <c r="F407" s="40"/>
      <c r="G407" s="26">
        <v>41.531453999999997</v>
      </c>
      <c r="H407" s="26">
        <v>-120.076043</v>
      </c>
      <c r="I407" s="26" t="s">
        <v>137</v>
      </c>
      <c r="J407" s="15">
        <v>-6.0805507414753652E-3</v>
      </c>
      <c r="K407" s="41">
        <v>183.92000000000002</v>
      </c>
      <c r="L407" s="41">
        <v>84.4</v>
      </c>
      <c r="M407" s="42">
        <v>21677</v>
      </c>
      <c r="N407" s="265" t="str">
        <f>IF('Fluid (original units) sorted'!N407&lt;&gt;0,(10^-('Fluid (original units) sorted'!N407)),"")</f>
        <v/>
      </c>
      <c r="O407" s="265">
        <f>IF('Fluid (original units) sorted'!O407&lt;&gt;0,(10^-('Fluid (original units) sorted'!O407)),"")</f>
        <v>3.1622776601683779E-9</v>
      </c>
      <c r="P407" s="267"/>
      <c r="Q407" s="45"/>
      <c r="R407" s="265" t="s">
        <v>491</v>
      </c>
      <c r="S407" s="267">
        <f>('Fluid (original units) sorted'!S407)/('Fluid (original units) sorted'!S$420*1000)</f>
        <v>1.3648468708388815E-3</v>
      </c>
      <c r="T407" s="267">
        <f>('Fluid (original units) sorted'!T407)/('Fluid (original units) sorted'!T$420*1000)</f>
        <v>1.1613861295698042E-2</v>
      </c>
      <c r="U407" s="267">
        <f>('Fluid (original units) sorted'!U407)/('Fluid (original units) sorted'!U$420*1000)</f>
        <v>1.4834404564904356E-4</v>
      </c>
      <c r="V407" s="267">
        <f>('Fluid (original units) sorted'!V407)/('Fluid (original units) sorted'!V$420*1000)</f>
        <v>4.2415169660678641E-4</v>
      </c>
      <c r="W407" s="267">
        <f>('Fluid (original units) sorted'!W407)/('Fluid (original units) sorted'!W$420*1000)</f>
        <v>4.1143797572515943E-6</v>
      </c>
      <c r="X407" s="267">
        <f>('Fluid (original units) sorted'!X407)/('Fluid (original units) sorted'!X$420*1000)</f>
        <v>4.902414207751364E-4</v>
      </c>
      <c r="Y407" s="251">
        <f t="shared" si="6"/>
        <v>78.290040189239789</v>
      </c>
      <c r="Z407" s="267"/>
      <c r="AA407" s="267"/>
      <c r="AB407" s="267">
        <f>('Fluid (original units) sorted'!AB407)/('Fluid (original units) sorted'!AB$420*1000)</f>
        <v>8.9921857905480142E-4</v>
      </c>
      <c r="AC407" s="267"/>
      <c r="AD407" s="267">
        <f>('Fluid (original units) sorted'!AD407)/('Fluid (original units) sorted'!AD$420*1000)</f>
        <v>3.1229635675070213E-3</v>
      </c>
      <c r="AE407" s="267">
        <f>('Fluid (original units) sorted'!AE407)/('Fluid (original units) sorted'!AE$420*1000)</f>
        <v>5.3027952500493613E-3</v>
      </c>
      <c r="AF407" s="267">
        <f>('Fluid (original units) sorted'!AF407)/('Fluid (original units) sorted'!AF$420*1000)</f>
        <v>3.1055241853749499E-4</v>
      </c>
      <c r="AG407" s="267">
        <f>('Fluid (original units) sorted'!AG407)/('Fluid (original units) sorted'!AG$420*1000)</f>
        <v>1.4516129032258065E-5</v>
      </c>
      <c r="AH407" s="286"/>
      <c r="AI407" s="286"/>
    </row>
    <row r="408" spans="1:36" s="26" customFormat="1">
      <c r="A408" s="26" t="s">
        <v>135</v>
      </c>
      <c r="B408" s="39" t="s">
        <v>136</v>
      </c>
      <c r="C408" s="39" t="s">
        <v>138</v>
      </c>
      <c r="D408" s="39" t="s">
        <v>1</v>
      </c>
      <c r="E408" s="50">
        <v>0</v>
      </c>
      <c r="F408" s="78"/>
      <c r="G408" s="26">
        <v>41.532302000000001</v>
      </c>
      <c r="H408" s="26">
        <v>-120.077879</v>
      </c>
      <c r="I408" s="50" t="s">
        <v>140</v>
      </c>
      <c r="J408" s="15">
        <v>-7.0207219639656449E-3</v>
      </c>
      <c r="K408" s="41">
        <v>197.6</v>
      </c>
      <c r="L408" s="41">
        <v>92</v>
      </c>
      <c r="M408" s="42">
        <v>21067</v>
      </c>
      <c r="N408" s="265">
        <f>IF('Fluid (original units) sorted'!N408&lt;&gt;0,(10^-('Fluid (original units) sorted'!N408)),"")</f>
        <v>1.2589254117941623E-9</v>
      </c>
      <c r="O408" s="265" t="str">
        <f>IF('Fluid (original units) sorted'!O408&lt;&gt;0,(10^-('Fluid (original units) sorted'!O408)),"")</f>
        <v/>
      </c>
      <c r="P408" s="267"/>
      <c r="Q408" s="45"/>
      <c r="R408" s="265" t="s">
        <v>491</v>
      </c>
      <c r="S408" s="267">
        <f>('Fluid (original units) sorted'!S408)/('Fluid (original units) sorted'!S$420*1000)</f>
        <v>1.6627829560585887E-3</v>
      </c>
      <c r="T408" s="267">
        <f>('Fluid (original units) sorted'!T408)/('Fluid (original units) sorted'!T$420*1000)</f>
        <v>1.1744354119245211E-2</v>
      </c>
      <c r="U408" s="267">
        <f>('Fluid (original units) sorted'!U408)/('Fluid (original units) sorted'!U$420*1000)</f>
        <v>1.5345935756797609E-4</v>
      </c>
      <c r="V408" s="267">
        <f>('Fluid (original units) sorted'!V408)/('Fluid (original units) sorted'!V$420*1000)</f>
        <v>4.9900199600798399E-4</v>
      </c>
      <c r="W408" s="267">
        <f>('Fluid (original units) sorted'!W408)/('Fluid (original units) sorted'!W$420*1000)</f>
        <v>2.0571898786257971E-5</v>
      </c>
      <c r="X408" s="267">
        <f>('Fluid (original units) sorted'!X408)/('Fluid (original units) sorted'!X$420*1000)</f>
        <v>5.4574044954213308E-4</v>
      </c>
      <c r="Y408" s="251">
        <f t="shared" si="6"/>
        <v>76.530713443414172</v>
      </c>
      <c r="Z408" s="267"/>
      <c r="AA408" s="267"/>
      <c r="AB408" s="267">
        <f>('Fluid (original units) sorted'!AB408)/('Fluid (original units) sorted'!AB$420*1000)</f>
        <v>1.2589060106767218E-3</v>
      </c>
      <c r="AC408" s="267"/>
      <c r="AD408" s="267">
        <f>('Fluid (original units) sorted'!AD408)/('Fluid (original units) sorted'!AD$420*1000)</f>
        <v>3.1333734460653778E-3</v>
      </c>
      <c r="AE408" s="267">
        <f>('Fluid (original units) sorted'!AE408)/('Fluid (original units) sorted'!AE$420*1000)</f>
        <v>5.2745888923363326E-3</v>
      </c>
      <c r="AF408" s="267">
        <f>('Fluid (original units) sorted'!AF408)/('Fluid (original units) sorted'!AF$420*1000)</f>
        <v>2.4212561445296219E-4</v>
      </c>
      <c r="AG408" s="267">
        <f>('Fluid (original units) sorted'!AG408)/('Fluid (original units) sorted'!AG$420*1000)</f>
        <v>7.741935483870967E-5</v>
      </c>
      <c r="AH408" s="286"/>
      <c r="AI408" s="286"/>
    </row>
    <row r="409" spans="1:36" s="26" customFormat="1">
      <c r="A409" s="26" t="s">
        <v>135</v>
      </c>
      <c r="B409" s="39" t="s">
        <v>136</v>
      </c>
      <c r="C409" s="39" t="s">
        <v>138</v>
      </c>
      <c r="D409" s="39" t="s">
        <v>1</v>
      </c>
      <c r="E409" s="26">
        <v>0</v>
      </c>
      <c r="F409" s="40"/>
      <c r="G409" s="26">
        <v>41.532302000000001</v>
      </c>
      <c r="H409" s="26">
        <v>-120.077879</v>
      </c>
      <c r="I409" s="26" t="s">
        <v>139</v>
      </c>
      <c r="J409" s="15">
        <v>-4.803602124242929E-3</v>
      </c>
      <c r="K409" s="41">
        <v>197.78</v>
      </c>
      <c r="L409" s="41">
        <v>92.1</v>
      </c>
      <c r="M409" s="42">
        <v>21067</v>
      </c>
      <c r="N409" s="265" t="str">
        <f>IF('Fluid (original units) sorted'!N409&lt;&gt;0,(10^-('Fluid (original units) sorted'!N409)),"")</f>
        <v/>
      </c>
      <c r="O409" s="265">
        <f>IF('Fluid (original units) sorted'!O409&lt;&gt;0,(10^-('Fluid (original units) sorted'!O409)),"")</f>
        <v>3.1622776601683779E-9</v>
      </c>
      <c r="P409" s="267"/>
      <c r="Q409" s="45"/>
      <c r="R409" s="265" t="s">
        <v>491</v>
      </c>
      <c r="S409" s="267">
        <f>('Fluid (original units) sorted'!S409)/('Fluid (original units) sorted'!S$420*1000)</f>
        <v>1.6627829560585887E-3</v>
      </c>
      <c r="T409" s="267">
        <f>('Fluid (original units) sorted'!T409)/('Fluid (original units) sorted'!T$420*1000)</f>
        <v>1.1744354119245211E-2</v>
      </c>
      <c r="U409" s="267">
        <f>('Fluid (original units) sorted'!U409)/('Fluid (original units) sorted'!U$420*1000)</f>
        <v>1.43228733730111E-4</v>
      </c>
      <c r="V409" s="267">
        <f>('Fluid (original units) sorted'!V409)/('Fluid (original units) sorted'!V$420*1000)</f>
        <v>4.7405189620758483E-4</v>
      </c>
      <c r="W409" s="267">
        <f>('Fluid (original units) sorted'!W409)/('Fluid (original units) sorted'!W$420*1000)</f>
        <v>1.6457519029006377E-5</v>
      </c>
      <c r="X409" s="267">
        <f>('Fluid (original units) sorted'!X409)/('Fluid (original units) sorted'!X$420*1000)</f>
        <v>5.4574044954213308E-4</v>
      </c>
      <c r="Y409" s="251">
        <f t="shared" si="6"/>
        <v>81.997192975086634</v>
      </c>
      <c r="Z409" s="267"/>
      <c r="AA409" s="267"/>
      <c r="AB409" s="267">
        <f>('Fluid (original units) sorted'!AB409)/('Fluid (original units) sorted'!AB$420*1000)</f>
        <v>1.0590796597756548E-3</v>
      </c>
      <c r="AC409" s="267"/>
      <c r="AD409" s="267">
        <f>('Fluid (original units) sorted'!AD409)/('Fluid (original units) sorted'!AD$420*1000)</f>
        <v>3.1750129602988049E-3</v>
      </c>
      <c r="AE409" s="267">
        <f>('Fluid (original units) sorted'!AE409)/('Fluid (original units) sorted'!AE$420*1000)</f>
        <v>5.2745888923363326E-3</v>
      </c>
      <c r="AF409" s="267">
        <f>('Fluid (original units) sorted'!AF409)/('Fluid (original units) sorted'!AF$420*1000)</f>
        <v>2.3159841382457255E-4</v>
      </c>
      <c r="AG409" s="267">
        <f>('Fluid (original units) sorted'!AG409)/('Fluid (original units) sorted'!AG$420*1000)</f>
        <v>7.741935483870967E-5</v>
      </c>
      <c r="AH409" s="286"/>
      <c r="AI409" s="286"/>
    </row>
    <row r="410" spans="1:36" s="26" customFormat="1">
      <c r="A410" s="26" t="s">
        <v>135</v>
      </c>
      <c r="B410" s="39" t="s">
        <v>136</v>
      </c>
      <c r="C410" s="39" t="s">
        <v>138</v>
      </c>
      <c r="D410" s="39" t="s">
        <v>1</v>
      </c>
      <c r="E410" s="26">
        <v>0</v>
      </c>
      <c r="F410" s="40"/>
      <c r="G410" s="26">
        <v>41.532302000000001</v>
      </c>
      <c r="H410" s="26">
        <v>-120.077879</v>
      </c>
      <c r="I410" s="26" t="s">
        <v>140</v>
      </c>
      <c r="J410" s="15">
        <v>2.2018814968123319E-2</v>
      </c>
      <c r="K410" s="41">
        <v>197.78</v>
      </c>
      <c r="L410" s="41">
        <v>92.1</v>
      </c>
      <c r="M410" s="42">
        <v>19949</v>
      </c>
      <c r="N410" s="265" t="str">
        <f>IF('Fluid (original units) sorted'!N410&lt;&gt;0,(10^-('Fluid (original units) sorted'!N410)),"")</f>
        <v/>
      </c>
      <c r="O410" s="265">
        <f>IF('Fluid (original units) sorted'!O410&lt;&gt;0,(10^-('Fluid (original units) sorted'!O410)),"")</f>
        <v>6.3095734448019329E-9</v>
      </c>
      <c r="P410" s="267"/>
      <c r="Q410" s="45"/>
      <c r="R410" s="265" t="s">
        <v>491</v>
      </c>
      <c r="S410" s="267">
        <f>('Fluid (original units) sorted'!S410)/('Fluid (original units) sorted'!S$420*1000)</f>
        <v>1.6145139813581891E-3</v>
      </c>
      <c r="T410" s="267">
        <f>('Fluid (original units) sorted'!T410)/('Fluid (original units) sorted'!T$420*1000)</f>
        <v>1.2353320629132001E-2</v>
      </c>
      <c r="U410" s="267">
        <f>('Fluid (original units) sorted'!U410)/('Fluid (original units) sorted'!U$420*1000)</f>
        <v>1.4834404564904356E-4</v>
      </c>
      <c r="V410" s="267">
        <f>('Fluid (original units) sorted'!V410)/('Fluid (original units) sorted'!V$420*1000)</f>
        <v>4.2415169660678641E-4</v>
      </c>
      <c r="W410" s="267">
        <f>('Fluid (original units) sorted'!W410)/('Fluid (original units) sorted'!W$420*1000)</f>
        <v>2.0571898786257971E-5</v>
      </c>
      <c r="X410" s="267">
        <f>('Fluid (original units) sorted'!X410)/('Fluid (original units) sorted'!X$420*1000)</f>
        <v>5.3649061141430019E-4</v>
      </c>
      <c r="Y410" s="251">
        <f t="shared" si="6"/>
        <v>83.274799302412362</v>
      </c>
      <c r="Z410" s="267"/>
      <c r="AA410" s="267"/>
      <c r="AB410" s="267">
        <f>('Fluid (original units) sorted'!AB410)/('Fluid (original units) sorted'!AB$420*1000)</f>
        <v>9.9913175450533484E-4</v>
      </c>
      <c r="AC410" s="267"/>
      <c r="AD410" s="267">
        <f>('Fluid (original units) sorted'!AD410)/('Fluid (original units) sorted'!AD$420*1000)</f>
        <v>3.2062425959738751E-3</v>
      </c>
      <c r="AE410" s="267">
        <f>('Fluid (original units) sorted'!AE410)/('Fluid (original units) sorted'!AE$420*1000)</f>
        <v>5.3874143231884466E-3</v>
      </c>
      <c r="AF410" s="267">
        <f>('Fluid (original units) sorted'!AF410)/('Fluid (original units) sorted'!AF$420*1000)</f>
        <v>5.2636003141948311E-6</v>
      </c>
      <c r="AG410" s="267">
        <f>('Fluid (original units) sorted'!AG410)/('Fluid (original units) sorted'!AG$420*1000)</f>
        <v>9.6774193548387087E-6</v>
      </c>
      <c r="AH410" s="286"/>
      <c r="AI410" s="286"/>
    </row>
    <row r="411" spans="1:36">
      <c r="N411" s="247"/>
      <c r="O411" s="303"/>
      <c r="P411" s="303"/>
      <c r="Q411" s="318"/>
      <c r="R411" s="265" t="s">
        <v>491</v>
      </c>
      <c r="S411" s="303"/>
      <c r="T411" s="303"/>
      <c r="U411" s="303"/>
      <c r="V411" s="303"/>
      <c r="W411" s="303"/>
      <c r="X411" s="303"/>
      <c r="Y411" s="251" t="e">
        <f t="shared" si="6"/>
        <v>#DIV/0!</v>
      </c>
      <c r="Z411" s="251"/>
      <c r="AA411" s="251"/>
      <c r="AB411" s="303"/>
      <c r="AC411" s="303"/>
      <c r="AD411" s="303"/>
      <c r="AE411" s="303"/>
      <c r="AF411" s="303"/>
      <c r="AG411" s="303"/>
      <c r="AH411" s="307"/>
      <c r="AI411" s="287"/>
    </row>
    <row r="412" spans="1:36" s="26" customFormat="1">
      <c r="A412" s="30"/>
      <c r="B412" s="12"/>
      <c r="C412" s="12"/>
      <c r="D412" s="12"/>
      <c r="E412" s="11"/>
      <c r="F412" s="13"/>
      <c r="G412" s="11"/>
      <c r="H412" s="11"/>
      <c r="I412" s="203"/>
      <c r="J412" s="11"/>
      <c r="K412" s="21"/>
      <c r="L412" s="16"/>
      <c r="M412" s="17"/>
      <c r="N412" s="246"/>
      <c r="O412" s="303"/>
      <c r="P412" s="303"/>
      <c r="Q412" s="318"/>
      <c r="R412" s="265" t="s">
        <v>491</v>
      </c>
      <c r="S412" s="303"/>
      <c r="T412" s="307"/>
      <c r="U412" s="307"/>
      <c r="V412" s="307"/>
      <c r="W412" s="307"/>
      <c r="X412" s="307"/>
      <c r="Y412" s="266"/>
      <c r="Z412" s="288"/>
      <c r="AA412" s="288"/>
      <c r="AB412" s="307"/>
      <c r="AC412" s="307"/>
      <c r="AD412" s="307"/>
      <c r="AE412" s="307"/>
      <c r="AF412" s="307"/>
      <c r="AG412" s="307"/>
      <c r="AH412" s="307"/>
      <c r="AI412" s="287"/>
      <c r="AJ412" s="11"/>
    </row>
    <row r="413" spans="1:36" s="26" customFormat="1">
      <c r="A413" s="30"/>
      <c r="B413" s="12"/>
      <c r="C413" s="12"/>
      <c r="D413" s="12"/>
      <c r="E413" s="11"/>
      <c r="F413" s="13"/>
      <c r="G413" s="11"/>
      <c r="H413" s="11"/>
      <c r="I413" s="203"/>
      <c r="J413" s="11"/>
      <c r="K413" s="21"/>
      <c r="L413" s="16"/>
      <c r="M413" s="17"/>
      <c r="N413" s="246"/>
      <c r="O413" s="303"/>
      <c r="P413" s="303"/>
      <c r="Q413" s="318"/>
      <c r="R413" s="265" t="s">
        <v>491</v>
      </c>
      <c r="S413" s="303"/>
      <c r="T413" s="307"/>
      <c r="U413" s="307"/>
      <c r="V413" s="307"/>
      <c r="W413" s="307"/>
      <c r="X413" s="307"/>
      <c r="Y413" s="266"/>
      <c r="Z413" s="288"/>
      <c r="AA413" s="288"/>
      <c r="AB413" s="307"/>
      <c r="AC413" s="307"/>
      <c r="AD413" s="307"/>
      <c r="AE413" s="307"/>
      <c r="AF413" s="307"/>
      <c r="AG413" s="307"/>
      <c r="AH413" s="307"/>
      <c r="AI413" s="287"/>
      <c r="AJ413" s="11"/>
    </row>
    <row r="414" spans="1:36" s="188" customFormat="1">
      <c r="B414" s="189"/>
      <c r="C414" s="189"/>
      <c r="D414" s="110" t="s">
        <v>434</v>
      </c>
      <c r="E414" s="110">
        <v>0</v>
      </c>
      <c r="F414" s="110">
        <v>0</v>
      </c>
      <c r="G414" s="110">
        <v>0</v>
      </c>
      <c r="H414" s="110">
        <v>0</v>
      </c>
      <c r="I414" s="110" t="s">
        <v>456</v>
      </c>
      <c r="J414" s="110">
        <v>0</v>
      </c>
      <c r="K414" s="110">
        <v>0</v>
      </c>
      <c r="L414" s="110">
        <v>228</v>
      </c>
      <c r="M414" s="114"/>
      <c r="N414" s="247"/>
      <c r="O414" s="303" t="s">
        <v>460</v>
      </c>
      <c r="P414" s="303"/>
      <c r="Q414" s="318"/>
      <c r="R414" s="265" t="s">
        <v>491</v>
      </c>
      <c r="S414" s="303">
        <v>5.4172999999999999E-3</v>
      </c>
      <c r="T414" s="303">
        <v>1.6379999999999999E-2</v>
      </c>
      <c r="U414" s="303">
        <v>8.0426E-4</v>
      </c>
      <c r="V414" s="303">
        <v>1.6667E-4</v>
      </c>
      <c r="W414" s="303">
        <v>4.1195000000000001E-6</v>
      </c>
      <c r="X414" s="303">
        <v>6.2069000000000002E-4</v>
      </c>
      <c r="Y414" s="303">
        <f t="shared" ref="Y414:Y420" si="7">T414/U414</f>
        <v>20.366548131201352</v>
      </c>
      <c r="Z414" s="266"/>
      <c r="AA414" s="266"/>
      <c r="AB414" s="303">
        <v>3.2992E-3</v>
      </c>
      <c r="AC414" s="303"/>
      <c r="AD414" s="303">
        <v>3.5344E-3</v>
      </c>
      <c r="AE414" s="303">
        <v>6.5820999999999996E-3</v>
      </c>
      <c r="AF414" s="303">
        <v>4.3755999999999998E-4</v>
      </c>
      <c r="AG414" s="303">
        <v>4.3755999999999998E-4</v>
      </c>
      <c r="AH414" s="327"/>
      <c r="AI414" s="304"/>
    </row>
    <row r="415" spans="1:36">
      <c r="D415" s="110"/>
      <c r="E415" s="110"/>
      <c r="F415" s="110"/>
      <c r="G415" s="110"/>
      <c r="H415" s="110"/>
      <c r="I415" s="110"/>
      <c r="J415" s="110"/>
      <c r="K415" s="110"/>
      <c r="L415" s="110"/>
      <c r="M415" s="245"/>
      <c r="N415" s="246"/>
      <c r="O415" s="247"/>
      <c r="P415" s="247"/>
      <c r="Q415" s="318"/>
      <c r="R415" s="248"/>
      <c r="S415" s="308"/>
      <c r="T415" s="308"/>
      <c r="U415" s="308"/>
      <c r="V415" s="308"/>
      <c r="W415" s="308"/>
      <c r="X415" s="308"/>
      <c r="Y415" s="252"/>
      <c r="Z415" s="252"/>
      <c r="AA415" s="252"/>
      <c r="AB415" s="310"/>
      <c r="AC415" s="246"/>
      <c r="AD415" s="310"/>
      <c r="AE415" s="310"/>
      <c r="AF415" s="310"/>
      <c r="AG415" s="310"/>
      <c r="AH415" s="248"/>
    </row>
    <row r="416" spans="1:36">
      <c r="D416" s="110"/>
      <c r="E416" s="110"/>
      <c r="F416" s="110"/>
      <c r="G416" s="110"/>
      <c r="H416" s="110"/>
      <c r="I416" s="110"/>
      <c r="J416" s="110"/>
      <c r="K416" s="110"/>
      <c r="L416" s="110"/>
      <c r="M416" s="245"/>
      <c r="N416" s="246"/>
      <c r="O416" s="247"/>
      <c r="P416" s="247"/>
      <c r="Q416" s="318"/>
      <c r="R416" s="248"/>
      <c r="S416" s="131"/>
      <c r="T416" s="131"/>
      <c r="U416" s="131"/>
      <c r="V416" s="131"/>
      <c r="W416" s="131"/>
      <c r="X416" s="131"/>
      <c r="Y416" s="113"/>
      <c r="Z416" s="110"/>
      <c r="AA416" s="110"/>
      <c r="AB416" s="314"/>
      <c r="AC416" s="248"/>
      <c r="AD416" s="314"/>
      <c r="AE416" s="314"/>
      <c r="AF416" s="314"/>
      <c r="AG416" s="314"/>
      <c r="AH416" s="248"/>
    </row>
    <row r="417" spans="1:34">
      <c r="D417" s="110"/>
      <c r="E417" s="110"/>
      <c r="F417" s="110"/>
      <c r="G417" s="110"/>
      <c r="H417" s="110"/>
      <c r="I417" s="110"/>
      <c r="J417" s="110"/>
      <c r="K417" s="110"/>
      <c r="L417" s="110"/>
      <c r="M417" s="245"/>
      <c r="N417" s="246"/>
      <c r="O417" s="247"/>
      <c r="P417" s="247"/>
      <c r="Q417" s="318"/>
      <c r="R417" s="248"/>
      <c r="S417" s="131"/>
      <c r="T417" s="131"/>
      <c r="U417" s="131"/>
      <c r="V417" s="131"/>
      <c r="W417" s="131"/>
      <c r="X417" s="131"/>
      <c r="Y417" s="113"/>
      <c r="Z417" s="110"/>
      <c r="AA417" s="110"/>
      <c r="AB417" s="314"/>
      <c r="AC417" s="248"/>
      <c r="AD417" s="314"/>
      <c r="AE417" s="314"/>
      <c r="AF417" s="314"/>
      <c r="AG417" s="314"/>
      <c r="AH417" s="248"/>
    </row>
    <row r="418" spans="1:34">
      <c r="A418" s="182"/>
      <c r="D418" s="249"/>
      <c r="E418" s="248"/>
      <c r="F418" s="250"/>
      <c r="G418" s="248"/>
      <c r="H418" s="248"/>
      <c r="I418" s="248"/>
      <c r="J418" s="248"/>
      <c r="K418" s="244"/>
      <c r="L418" s="247"/>
      <c r="M418" s="245"/>
      <c r="N418" s="246"/>
      <c r="O418" s="247"/>
      <c r="P418" s="247"/>
      <c r="Q418" s="318"/>
      <c r="R418" s="248"/>
      <c r="S418" s="138"/>
      <c r="T418" s="204"/>
      <c r="U418" s="204"/>
      <c r="V418" s="204"/>
      <c r="W418" s="204"/>
      <c r="X418" s="204"/>
      <c r="Y418" s="113"/>
      <c r="Z418" s="110"/>
      <c r="AA418" s="110"/>
      <c r="AB418" s="314"/>
      <c r="AC418" s="248"/>
      <c r="AD418" s="314"/>
      <c r="AE418" s="314"/>
      <c r="AF418" s="314"/>
      <c r="AG418" s="314"/>
      <c r="AH418" s="248"/>
    </row>
    <row r="419" spans="1:34">
      <c r="D419" s="249"/>
      <c r="E419" s="248"/>
      <c r="F419" s="250"/>
      <c r="G419" s="248"/>
      <c r="H419" s="248"/>
      <c r="I419" s="248"/>
      <c r="J419" s="248"/>
      <c r="K419" s="244"/>
      <c r="L419" s="247"/>
      <c r="M419" s="245"/>
      <c r="N419" s="246"/>
      <c r="O419" s="247"/>
      <c r="P419" s="247"/>
      <c r="Q419" s="318"/>
      <c r="R419" s="248"/>
      <c r="S419" s="138"/>
      <c r="T419" s="204"/>
      <c r="U419" s="204"/>
      <c r="V419" s="204"/>
      <c r="W419" s="204"/>
      <c r="X419" s="204"/>
      <c r="Y419" s="113"/>
      <c r="Z419" s="110"/>
      <c r="AA419" s="110"/>
      <c r="AB419" s="314"/>
      <c r="AC419" s="248"/>
      <c r="AD419" s="314"/>
      <c r="AE419" s="314"/>
      <c r="AF419" s="314"/>
      <c r="AG419" s="314"/>
      <c r="AH419" s="248"/>
    </row>
    <row r="420" spans="1:34">
      <c r="D420" s="189"/>
      <c r="E420" s="188"/>
      <c r="F420" s="188"/>
      <c r="G420" s="188"/>
      <c r="H420" s="188"/>
      <c r="I420" s="188"/>
      <c r="J420" s="188"/>
      <c r="K420" s="190"/>
      <c r="L420" s="190"/>
      <c r="M420" s="188"/>
      <c r="N420" s="190">
        <v>1.008</v>
      </c>
      <c r="O420" s="190">
        <v>1.008</v>
      </c>
      <c r="P420" s="190"/>
      <c r="Q420" s="324"/>
      <c r="R420" s="188"/>
      <c r="S420" s="190">
        <v>60.08</v>
      </c>
      <c r="T420" s="188">
        <v>22.98977</v>
      </c>
      <c r="U420" s="188">
        <v>39.098300000000002</v>
      </c>
      <c r="V420" s="188">
        <v>40.08</v>
      </c>
      <c r="W420" s="188">
        <v>24.305</v>
      </c>
      <c r="X420" s="190">
        <v>10.811</v>
      </c>
      <c r="Y420" s="190">
        <f t="shared" si="7"/>
        <v>0.58799922247258829</v>
      </c>
      <c r="Z420" s="190">
        <v>6.9409999999999998</v>
      </c>
      <c r="AA420" s="190"/>
      <c r="AB420" s="312">
        <v>61.016800000000003</v>
      </c>
      <c r="AC420" s="312"/>
      <c r="AD420" s="312">
        <v>96.062600000000003</v>
      </c>
      <c r="AE420" s="312">
        <v>35.453000000000003</v>
      </c>
      <c r="AF420" s="312">
        <v>18.998403</v>
      </c>
      <c r="AG420" s="312">
        <v>18.998403</v>
      </c>
      <c r="AH420" s="248"/>
    </row>
    <row r="421" spans="1:34">
      <c r="A421" s="11"/>
      <c r="B421" s="11"/>
      <c r="C421" s="11"/>
      <c r="D421" s="11"/>
      <c r="F421" s="11"/>
      <c r="G421" s="24"/>
      <c r="H421" s="24"/>
      <c r="K421" s="11"/>
      <c r="L421" s="11"/>
      <c r="M421" s="11"/>
      <c r="N421" s="11"/>
      <c r="O421" s="11"/>
      <c r="P421" s="11"/>
      <c r="Q421" s="13"/>
      <c r="S421" s="140"/>
      <c r="T421" s="140"/>
      <c r="U421" s="140"/>
      <c r="V421" s="140"/>
      <c r="W421" s="140"/>
      <c r="X421" s="140"/>
      <c r="Y421" s="11"/>
      <c r="Z421" s="11"/>
      <c r="AA421" s="11"/>
      <c r="AB421" s="314"/>
      <c r="AC421" s="248"/>
      <c r="AD421" s="314"/>
      <c r="AE421" s="314"/>
      <c r="AF421" s="314"/>
      <c r="AG421" s="314"/>
      <c r="AH421" s="248"/>
    </row>
    <row r="422" spans="1:34">
      <c r="A422" s="11"/>
      <c r="B422" s="11"/>
      <c r="C422" s="11"/>
      <c r="D422" s="11"/>
      <c r="F422" s="11"/>
      <c r="G422" s="24"/>
      <c r="H422" s="24"/>
      <c r="K422" s="11"/>
      <c r="L422" s="11"/>
      <c r="M422" s="11"/>
      <c r="N422" s="11"/>
      <c r="O422" s="11"/>
      <c r="P422" s="11"/>
      <c r="Q422" s="13"/>
      <c r="S422" s="140"/>
      <c r="T422" s="140"/>
      <c r="U422" s="140"/>
      <c r="V422" s="140"/>
      <c r="W422" s="140"/>
      <c r="X422" s="140"/>
      <c r="Y422" s="11"/>
      <c r="Z422" s="11"/>
      <c r="AA422" s="11"/>
      <c r="AB422" s="314"/>
      <c r="AC422" s="248"/>
      <c r="AD422" s="314"/>
      <c r="AE422" s="314"/>
      <c r="AF422" s="314"/>
      <c r="AG422" s="314"/>
      <c r="AH422" s="248"/>
    </row>
    <row r="423" spans="1:34">
      <c r="AB423" s="310"/>
      <c r="AC423" s="244"/>
      <c r="AD423" s="310"/>
      <c r="AE423" s="310"/>
      <c r="AF423" s="310"/>
      <c r="AG423" s="310"/>
      <c r="AH423" s="248"/>
    </row>
    <row r="424" spans="1:34">
      <c r="AB424" s="310"/>
      <c r="AC424" s="244"/>
      <c r="AD424" s="310"/>
      <c r="AE424" s="310"/>
      <c r="AF424" s="310"/>
      <c r="AG424" s="310"/>
      <c r="AH424" s="248"/>
    </row>
    <row r="425" spans="1:34">
      <c r="U425" s="252"/>
      <c r="AB425" s="310"/>
      <c r="AC425" s="244"/>
      <c r="AD425" s="310"/>
      <c r="AE425" s="310"/>
      <c r="AF425" s="310"/>
      <c r="AG425" s="310"/>
      <c r="AH425" s="248"/>
    </row>
    <row r="426" spans="1:34">
      <c r="U426" s="252"/>
      <c r="AB426" s="310"/>
      <c r="AC426" s="244"/>
      <c r="AD426" s="310"/>
      <c r="AE426" s="310"/>
      <c r="AF426" s="310"/>
      <c r="AG426" s="310"/>
      <c r="AH426" s="248"/>
    </row>
    <row r="427" spans="1:34">
      <c r="U427" s="252"/>
      <c r="AB427" s="310"/>
      <c r="AC427" s="244"/>
      <c r="AD427" s="310"/>
      <c r="AE427" s="310"/>
      <c r="AF427" s="310"/>
      <c r="AG427" s="310"/>
      <c r="AH427" s="248"/>
    </row>
    <row r="428" spans="1:34">
      <c r="U428" s="252"/>
      <c r="AB428" s="310"/>
      <c r="AC428" s="244"/>
      <c r="AD428" s="310"/>
      <c r="AE428" s="310"/>
      <c r="AF428" s="310"/>
      <c r="AG428" s="310"/>
      <c r="AH428" s="248"/>
    </row>
    <row r="429" spans="1:34">
      <c r="U429" s="252"/>
      <c r="AB429" s="310"/>
      <c r="AC429" s="244"/>
      <c r="AD429" s="310"/>
      <c r="AE429" s="310"/>
      <c r="AF429" s="310"/>
      <c r="AG429" s="310"/>
      <c r="AH429" s="248"/>
    </row>
    <row r="430" spans="1:34">
      <c r="U430" s="252"/>
      <c r="AB430" s="310"/>
      <c r="AC430" s="244"/>
      <c r="AD430" s="310"/>
      <c r="AE430" s="310"/>
      <c r="AF430" s="310"/>
      <c r="AG430" s="310"/>
      <c r="AH430" s="248"/>
    </row>
    <row r="431" spans="1:34">
      <c r="U431" s="252"/>
      <c r="AB431" s="310"/>
      <c r="AC431" s="244"/>
      <c r="AD431" s="310"/>
      <c r="AE431" s="310"/>
      <c r="AF431" s="310"/>
      <c r="AG431" s="310"/>
      <c r="AH431" s="248"/>
    </row>
    <row r="432" spans="1:34">
      <c r="U432" s="252"/>
      <c r="AB432" s="310"/>
      <c r="AC432" s="244"/>
      <c r="AD432" s="310"/>
      <c r="AE432" s="310"/>
      <c r="AF432" s="310"/>
      <c r="AG432" s="310"/>
      <c r="AH432" s="248"/>
    </row>
    <row r="433" spans="21:34">
      <c r="U433" s="252"/>
      <c r="AB433" s="310"/>
      <c r="AC433" s="244"/>
      <c r="AD433" s="310"/>
      <c r="AE433" s="310"/>
      <c r="AF433" s="310"/>
      <c r="AG433" s="310"/>
      <c r="AH433" s="248"/>
    </row>
    <row r="434" spans="21:34">
      <c r="U434" s="252"/>
      <c r="AB434" s="310"/>
      <c r="AC434" s="244"/>
      <c r="AD434" s="310"/>
      <c r="AE434" s="310"/>
      <c r="AF434" s="310"/>
      <c r="AG434" s="310"/>
      <c r="AH434" s="248"/>
    </row>
    <row r="435" spans="21:34">
      <c r="U435" s="251"/>
      <c r="AB435" s="310"/>
      <c r="AC435" s="244"/>
      <c r="AD435" s="310"/>
      <c r="AE435" s="310"/>
      <c r="AF435" s="310"/>
      <c r="AG435" s="310"/>
      <c r="AH435" s="248"/>
    </row>
    <row r="436" spans="21:34">
      <c r="AB436" s="310"/>
      <c r="AC436" s="244"/>
      <c r="AD436" s="310"/>
      <c r="AE436" s="310"/>
      <c r="AF436" s="310"/>
      <c r="AG436" s="310"/>
      <c r="AH436" s="248"/>
    </row>
    <row r="437" spans="21:34">
      <c r="AB437" s="310"/>
      <c r="AC437" s="244"/>
      <c r="AD437" s="310"/>
      <c r="AE437" s="310"/>
      <c r="AF437" s="310"/>
      <c r="AG437" s="310"/>
      <c r="AH437" s="248"/>
    </row>
    <row r="438" spans="21:34">
      <c r="AB438" s="310"/>
      <c r="AC438" s="244"/>
      <c r="AD438" s="310"/>
      <c r="AE438" s="310"/>
      <c r="AF438" s="310"/>
      <c r="AG438" s="310"/>
      <c r="AH438" s="248"/>
    </row>
    <row r="439" spans="21:34">
      <c r="AB439" s="310"/>
      <c r="AC439" s="244"/>
      <c r="AD439" s="310"/>
      <c r="AE439" s="310"/>
      <c r="AF439" s="310"/>
      <c r="AG439" s="310"/>
      <c r="AH439" s="248"/>
    </row>
    <row r="440" spans="21:34">
      <c r="AB440" s="310"/>
      <c r="AC440" s="244"/>
      <c r="AD440" s="310"/>
      <c r="AE440" s="310"/>
      <c r="AF440" s="310"/>
      <c r="AG440" s="310"/>
      <c r="AH440" s="248"/>
    </row>
    <row r="441" spans="21:34">
      <c r="AB441" s="310"/>
      <c r="AC441" s="244"/>
      <c r="AD441" s="310"/>
      <c r="AE441" s="310"/>
      <c r="AF441" s="310"/>
      <c r="AG441" s="310"/>
      <c r="AH441" s="248"/>
    </row>
    <row r="442" spans="21:34">
      <c r="AB442" s="310"/>
      <c r="AC442" s="244"/>
      <c r="AD442" s="310"/>
      <c r="AE442" s="310"/>
      <c r="AF442" s="310"/>
      <c r="AG442" s="310"/>
      <c r="AH442" s="248"/>
    </row>
    <row r="443" spans="21:34">
      <c r="AB443" s="310"/>
      <c r="AC443" s="244"/>
      <c r="AD443" s="310"/>
      <c r="AE443" s="310"/>
      <c r="AF443" s="310"/>
      <c r="AG443" s="310"/>
      <c r="AH443" s="248"/>
    </row>
    <row r="444" spans="21:34">
      <c r="AB444" s="310"/>
      <c r="AC444" s="244"/>
      <c r="AD444" s="310"/>
      <c r="AE444" s="310"/>
      <c r="AF444" s="310"/>
      <c r="AG444" s="310"/>
      <c r="AH444" s="248"/>
    </row>
    <row r="445" spans="21:34">
      <c r="AB445" s="310"/>
      <c r="AC445" s="244"/>
      <c r="AD445" s="310"/>
      <c r="AE445" s="310"/>
      <c r="AF445" s="310"/>
      <c r="AG445" s="310"/>
      <c r="AH445" s="248"/>
    </row>
    <row r="446" spans="21:34">
      <c r="AB446" s="310"/>
      <c r="AC446" s="244"/>
      <c r="AD446" s="310"/>
      <c r="AE446" s="310"/>
      <c r="AF446" s="310"/>
      <c r="AG446" s="310"/>
      <c r="AH446" s="248"/>
    </row>
    <row r="447" spans="21:34">
      <c r="AB447" s="310"/>
      <c r="AC447" s="244"/>
      <c r="AD447" s="310"/>
      <c r="AE447" s="310"/>
      <c r="AF447" s="310"/>
      <c r="AG447" s="310"/>
      <c r="AH447" s="248"/>
    </row>
    <row r="448" spans="21:34">
      <c r="AB448" s="310"/>
      <c r="AC448" s="244"/>
      <c r="AD448" s="310"/>
      <c r="AE448" s="310"/>
      <c r="AF448" s="310"/>
      <c r="AG448" s="310"/>
      <c r="AH448" s="248"/>
    </row>
    <row r="449" spans="28:34">
      <c r="AB449" s="310"/>
      <c r="AC449" s="244"/>
      <c r="AD449" s="310"/>
      <c r="AE449" s="310"/>
      <c r="AF449" s="310"/>
      <c r="AG449" s="310"/>
      <c r="AH449" s="248"/>
    </row>
    <row r="450" spans="28:34">
      <c r="AB450" s="310"/>
      <c r="AC450" s="244"/>
      <c r="AD450" s="310"/>
      <c r="AE450" s="310"/>
      <c r="AF450" s="310"/>
      <c r="AG450" s="310"/>
      <c r="AH450" s="248"/>
    </row>
    <row r="451" spans="28:34">
      <c r="AB451" s="310"/>
      <c r="AC451" s="244"/>
      <c r="AD451" s="310"/>
      <c r="AE451" s="310"/>
      <c r="AF451" s="310"/>
      <c r="AG451" s="310"/>
      <c r="AH451" s="248"/>
    </row>
    <row r="452" spans="28:34">
      <c r="AB452" s="310"/>
      <c r="AC452" s="244"/>
      <c r="AD452" s="310"/>
      <c r="AE452" s="310"/>
      <c r="AF452" s="310"/>
      <c r="AG452" s="310"/>
      <c r="AH452" s="248"/>
    </row>
    <row r="453" spans="28:34">
      <c r="AB453" s="310"/>
      <c r="AC453" s="244"/>
      <c r="AD453" s="310"/>
      <c r="AE453" s="310"/>
      <c r="AF453" s="310"/>
      <c r="AG453" s="310"/>
      <c r="AH453" s="248"/>
    </row>
    <row r="454" spans="28:34">
      <c r="AB454" s="310"/>
      <c r="AC454" s="244"/>
      <c r="AD454" s="310"/>
      <c r="AE454" s="310"/>
      <c r="AF454" s="310"/>
      <c r="AG454" s="310"/>
      <c r="AH454" s="248"/>
    </row>
    <row r="455" spans="28:34">
      <c r="AB455" s="310"/>
      <c r="AC455" s="244"/>
      <c r="AD455" s="310"/>
      <c r="AE455" s="310"/>
      <c r="AF455" s="310"/>
      <c r="AG455" s="310"/>
      <c r="AH455" s="248"/>
    </row>
    <row r="456" spans="28:34">
      <c r="AB456" s="310"/>
      <c r="AC456" s="244"/>
      <c r="AD456" s="310"/>
      <c r="AE456" s="310"/>
      <c r="AF456" s="310"/>
      <c r="AG456" s="310"/>
      <c r="AH456" s="248"/>
    </row>
    <row r="457" spans="28:34">
      <c r="AB457" s="310"/>
      <c r="AC457" s="244"/>
      <c r="AD457" s="310"/>
      <c r="AE457" s="310"/>
      <c r="AF457" s="310"/>
      <c r="AG457" s="310"/>
      <c r="AH457" s="248"/>
    </row>
    <row r="458" spans="28:34">
      <c r="AB458" s="310"/>
      <c r="AC458" s="244"/>
      <c r="AD458" s="310"/>
      <c r="AE458" s="310"/>
      <c r="AF458" s="310"/>
      <c r="AG458" s="310"/>
      <c r="AH458" s="248"/>
    </row>
    <row r="459" spans="28:34">
      <c r="AB459" s="310"/>
      <c r="AC459" s="244"/>
      <c r="AD459" s="310"/>
      <c r="AE459" s="310"/>
      <c r="AF459" s="310"/>
      <c r="AG459" s="310"/>
      <c r="AH459" s="248"/>
    </row>
    <row r="460" spans="28:34">
      <c r="AB460" s="310"/>
      <c r="AC460" s="244"/>
      <c r="AD460" s="310"/>
      <c r="AE460" s="310"/>
      <c r="AF460" s="310"/>
      <c r="AG460" s="310"/>
      <c r="AH460" s="248"/>
    </row>
    <row r="461" spans="28:34">
      <c r="AB461" s="310"/>
      <c r="AC461" s="244"/>
      <c r="AD461" s="310"/>
      <c r="AE461" s="310"/>
      <c r="AF461" s="310"/>
      <c r="AG461" s="310"/>
      <c r="AH461" s="248"/>
    </row>
    <row r="462" spans="28:34">
      <c r="AB462" s="310"/>
      <c r="AC462" s="244"/>
      <c r="AD462" s="310"/>
      <c r="AE462" s="310"/>
      <c r="AF462" s="310"/>
      <c r="AG462" s="310"/>
      <c r="AH462" s="248"/>
    </row>
    <row r="463" spans="28:34">
      <c r="AB463" s="310"/>
      <c r="AC463" s="244"/>
      <c r="AD463" s="310"/>
      <c r="AE463" s="310"/>
      <c r="AF463" s="310"/>
      <c r="AG463" s="310"/>
      <c r="AH463" s="248"/>
    </row>
    <row r="464" spans="28:34">
      <c r="AB464" s="310"/>
      <c r="AC464" s="244"/>
      <c r="AD464" s="310"/>
      <c r="AE464" s="310"/>
      <c r="AF464" s="310"/>
      <c r="AG464" s="310"/>
      <c r="AH464" s="248"/>
    </row>
    <row r="465" spans="28:34">
      <c r="AB465" s="310"/>
      <c r="AC465" s="244"/>
      <c r="AD465" s="310"/>
      <c r="AE465" s="310"/>
      <c r="AF465" s="310"/>
      <c r="AG465" s="310"/>
      <c r="AH465" s="248"/>
    </row>
    <row r="466" spans="28:34">
      <c r="AB466" s="310"/>
      <c r="AC466" s="244"/>
      <c r="AD466" s="310"/>
      <c r="AE466" s="310"/>
      <c r="AF466" s="310"/>
      <c r="AG466" s="310"/>
      <c r="AH466" s="248"/>
    </row>
    <row r="467" spans="28:34">
      <c r="AB467" s="310"/>
      <c r="AC467" s="244"/>
      <c r="AD467" s="310"/>
      <c r="AE467" s="310"/>
      <c r="AF467" s="310"/>
      <c r="AG467" s="310"/>
      <c r="AH467" s="248"/>
    </row>
    <row r="468" spans="28:34">
      <c r="AB468" s="310"/>
      <c r="AC468" s="244"/>
      <c r="AD468" s="310"/>
      <c r="AE468" s="310"/>
      <c r="AF468" s="310"/>
      <c r="AG468" s="310"/>
      <c r="AH468" s="248"/>
    </row>
    <row r="469" spans="28:34">
      <c r="AB469" s="310"/>
      <c r="AC469" s="244"/>
      <c r="AD469" s="310"/>
      <c r="AE469" s="310"/>
      <c r="AF469" s="310"/>
      <c r="AG469" s="310"/>
      <c r="AH469" s="248"/>
    </row>
    <row r="470" spans="28:34">
      <c r="AB470" s="310"/>
      <c r="AC470" s="244"/>
      <c r="AD470" s="310"/>
      <c r="AE470" s="310"/>
      <c r="AF470" s="310"/>
      <c r="AG470" s="310"/>
      <c r="AH470" s="248"/>
    </row>
    <row r="471" spans="28:34">
      <c r="AB471" s="310"/>
      <c r="AC471" s="244"/>
      <c r="AD471" s="310"/>
      <c r="AE471" s="310"/>
      <c r="AF471" s="310"/>
      <c r="AG471" s="310"/>
      <c r="AH471" s="248"/>
    </row>
    <row r="472" spans="28:34">
      <c r="AB472" s="310"/>
      <c r="AC472" s="244"/>
      <c r="AD472" s="310"/>
      <c r="AE472" s="310"/>
      <c r="AF472" s="310"/>
      <c r="AG472" s="310"/>
      <c r="AH472" s="248"/>
    </row>
    <row r="473" spans="28:34">
      <c r="AB473" s="310"/>
      <c r="AC473" s="244"/>
      <c r="AD473" s="310"/>
      <c r="AE473" s="310"/>
      <c r="AF473" s="310"/>
      <c r="AG473" s="310"/>
      <c r="AH473" s="248"/>
    </row>
    <row r="474" spans="28:34">
      <c r="AB474" s="310"/>
      <c r="AC474" s="244"/>
      <c r="AD474" s="310"/>
      <c r="AE474" s="310"/>
      <c r="AF474" s="310"/>
      <c r="AG474" s="310"/>
      <c r="AH474" s="248"/>
    </row>
    <row r="475" spans="28:34">
      <c r="AB475" s="310"/>
      <c r="AC475" s="244"/>
      <c r="AD475" s="310"/>
      <c r="AE475" s="310"/>
      <c r="AF475" s="310"/>
      <c r="AG475" s="310"/>
      <c r="AH475" s="248"/>
    </row>
    <row r="476" spans="28:34">
      <c r="AB476" s="310"/>
      <c r="AC476" s="244"/>
      <c r="AD476" s="310"/>
      <c r="AE476" s="310"/>
      <c r="AF476" s="310"/>
      <c r="AG476" s="310"/>
      <c r="AH476" s="248"/>
    </row>
    <row r="477" spans="28:34">
      <c r="AB477" s="310"/>
      <c r="AC477" s="244"/>
      <c r="AD477" s="310"/>
      <c r="AE477" s="310"/>
      <c r="AF477" s="310"/>
      <c r="AG477" s="310"/>
      <c r="AH477" s="248"/>
    </row>
    <row r="478" spans="28:34">
      <c r="AB478" s="310"/>
      <c r="AC478" s="244"/>
      <c r="AD478" s="310"/>
      <c r="AE478" s="310"/>
      <c r="AF478" s="310"/>
      <c r="AG478" s="310"/>
      <c r="AH478" s="248"/>
    </row>
    <row r="479" spans="28:34">
      <c r="AB479" s="310"/>
      <c r="AC479" s="244"/>
      <c r="AD479" s="310"/>
      <c r="AE479" s="310"/>
      <c r="AF479" s="310"/>
      <c r="AG479" s="310"/>
      <c r="AH479" s="248"/>
    </row>
    <row r="480" spans="28:34">
      <c r="AB480" s="310"/>
      <c r="AC480" s="244"/>
      <c r="AD480" s="310"/>
      <c r="AE480" s="310"/>
      <c r="AF480" s="310"/>
      <c r="AG480" s="310"/>
      <c r="AH480" s="248"/>
    </row>
    <row r="481" spans="28:34">
      <c r="AB481" s="310"/>
      <c r="AC481" s="244"/>
      <c r="AD481" s="310"/>
      <c r="AE481" s="310"/>
      <c r="AF481" s="310"/>
      <c r="AG481" s="310"/>
      <c r="AH481" s="248"/>
    </row>
    <row r="482" spans="28:34">
      <c r="AB482" s="310"/>
      <c r="AC482" s="244"/>
      <c r="AD482" s="310"/>
      <c r="AE482" s="310"/>
      <c r="AF482" s="310"/>
      <c r="AG482" s="310"/>
      <c r="AH482" s="248"/>
    </row>
    <row r="483" spans="28:34">
      <c r="AB483" s="310"/>
      <c r="AC483" s="244"/>
      <c r="AD483" s="310"/>
      <c r="AE483" s="310"/>
      <c r="AF483" s="310"/>
      <c r="AG483" s="310"/>
      <c r="AH483" s="248"/>
    </row>
    <row r="484" spans="28:34">
      <c r="AB484" s="310"/>
      <c r="AC484" s="244"/>
      <c r="AD484" s="310"/>
      <c r="AE484" s="310"/>
      <c r="AF484" s="310"/>
      <c r="AG484" s="310"/>
      <c r="AH484" s="248"/>
    </row>
    <row r="485" spans="28:34">
      <c r="AB485" s="310"/>
      <c r="AC485" s="244"/>
      <c r="AD485" s="310"/>
      <c r="AE485" s="310"/>
      <c r="AF485" s="310"/>
      <c r="AG485" s="310"/>
      <c r="AH485" s="248"/>
    </row>
    <row r="486" spans="28:34">
      <c r="AB486" s="310"/>
      <c r="AC486" s="244"/>
      <c r="AD486" s="310"/>
      <c r="AE486" s="310"/>
      <c r="AF486" s="310"/>
      <c r="AG486" s="244"/>
      <c r="AH486" s="248"/>
    </row>
    <row r="487" spans="28:34">
      <c r="AB487" s="310"/>
      <c r="AC487" s="244"/>
      <c r="AD487" s="310"/>
      <c r="AE487" s="310"/>
      <c r="AF487" s="310"/>
      <c r="AG487" s="244"/>
      <c r="AH487" s="248"/>
    </row>
    <row r="488" spans="28:34">
      <c r="AB488" s="310"/>
      <c r="AC488" s="244"/>
      <c r="AD488" s="310"/>
      <c r="AE488" s="310"/>
      <c r="AF488" s="310"/>
      <c r="AG488" s="244"/>
      <c r="AH488" s="248"/>
    </row>
    <row r="489" spans="28:34">
      <c r="AB489" s="310"/>
      <c r="AC489" s="244"/>
      <c r="AD489" s="310"/>
      <c r="AE489" s="310"/>
      <c r="AF489" s="310"/>
      <c r="AG489" s="244"/>
      <c r="AH489" s="248"/>
    </row>
    <row r="490" spans="28:34">
      <c r="AB490" s="310"/>
      <c r="AC490" s="244"/>
      <c r="AD490" s="310"/>
      <c r="AE490" s="310"/>
      <c r="AF490" s="310"/>
      <c r="AG490" s="244"/>
      <c r="AH490" s="248"/>
    </row>
    <row r="491" spans="28:34">
      <c r="AB491" s="310"/>
      <c r="AC491" s="244"/>
      <c r="AD491" s="310"/>
      <c r="AE491" s="310"/>
      <c r="AF491" s="310"/>
      <c r="AG491" s="244"/>
      <c r="AH491" s="248"/>
    </row>
    <row r="492" spans="28:34">
      <c r="AB492" s="310"/>
      <c r="AC492" s="244"/>
      <c r="AD492" s="310"/>
      <c r="AE492" s="310"/>
      <c r="AF492" s="310"/>
      <c r="AG492" s="244"/>
      <c r="AH492" s="248"/>
    </row>
    <row r="493" spans="28:34">
      <c r="AB493" s="310"/>
      <c r="AC493" s="244"/>
      <c r="AD493" s="310"/>
      <c r="AE493" s="310"/>
      <c r="AF493" s="310"/>
      <c r="AG493" s="244"/>
      <c r="AH493" s="248"/>
    </row>
    <row r="494" spans="28:34">
      <c r="AB494" s="310"/>
      <c r="AC494" s="244"/>
      <c r="AD494" s="310"/>
      <c r="AE494" s="310"/>
      <c r="AF494" s="310"/>
      <c r="AG494" s="244"/>
      <c r="AH494" s="248"/>
    </row>
    <row r="495" spans="28:34">
      <c r="AB495" s="310"/>
      <c r="AC495" s="244"/>
      <c r="AD495" s="310"/>
      <c r="AE495" s="310"/>
      <c r="AF495" s="310"/>
      <c r="AG495" s="244"/>
      <c r="AH495" s="248"/>
    </row>
    <row r="496" spans="28:34">
      <c r="AB496" s="310"/>
      <c r="AC496" s="244"/>
      <c r="AD496" s="310"/>
      <c r="AE496" s="310"/>
      <c r="AF496" s="310"/>
      <c r="AG496" s="244"/>
      <c r="AH496" s="248"/>
    </row>
    <row r="497" spans="28:34">
      <c r="AB497" s="310"/>
      <c r="AC497" s="244"/>
      <c r="AD497" s="310"/>
      <c r="AE497" s="310"/>
      <c r="AF497" s="310"/>
      <c r="AG497" s="244"/>
      <c r="AH497" s="248"/>
    </row>
    <row r="498" spans="28:34">
      <c r="AB498" s="310"/>
      <c r="AC498" s="244"/>
      <c r="AD498" s="310"/>
      <c r="AE498" s="310"/>
      <c r="AF498" s="310"/>
      <c r="AG498" s="244"/>
      <c r="AH498" s="248"/>
    </row>
    <row r="499" spans="28:34">
      <c r="AB499" s="310"/>
      <c r="AC499" s="244"/>
      <c r="AD499" s="310"/>
      <c r="AE499" s="310"/>
      <c r="AF499" s="310"/>
      <c r="AG499" s="244"/>
      <c r="AH499" s="248"/>
    </row>
    <row r="500" spans="28:34">
      <c r="AB500" s="310"/>
      <c r="AC500" s="244"/>
      <c r="AD500" s="310"/>
      <c r="AE500" s="310"/>
      <c r="AF500" s="310"/>
      <c r="AG500" s="244"/>
      <c r="AH500" s="248"/>
    </row>
    <row r="501" spans="28:34">
      <c r="AB501" s="310"/>
      <c r="AC501" s="244"/>
      <c r="AD501" s="310"/>
      <c r="AE501" s="310"/>
      <c r="AF501" s="310"/>
      <c r="AG501" s="244"/>
      <c r="AH501" s="248"/>
    </row>
    <row r="502" spans="28:34">
      <c r="AB502" s="310"/>
      <c r="AC502" s="244"/>
      <c r="AD502" s="310"/>
      <c r="AE502" s="310"/>
      <c r="AF502" s="310"/>
      <c r="AG502" s="244"/>
      <c r="AH502" s="248"/>
    </row>
    <row r="503" spans="28:34">
      <c r="AB503" s="310"/>
      <c r="AC503" s="244"/>
      <c r="AD503" s="310"/>
      <c r="AE503" s="310"/>
      <c r="AF503" s="310"/>
      <c r="AG503" s="244"/>
      <c r="AH503" s="248"/>
    </row>
    <row r="504" spans="28:34">
      <c r="AB504" s="310"/>
      <c r="AC504" s="244"/>
      <c r="AD504" s="310"/>
      <c r="AE504" s="310"/>
      <c r="AF504" s="310"/>
      <c r="AG504" s="244"/>
      <c r="AH504" s="248"/>
    </row>
    <row r="505" spans="28:34">
      <c r="AB505" s="310"/>
      <c r="AC505" s="244"/>
      <c r="AD505" s="310"/>
      <c r="AE505" s="310"/>
      <c r="AF505" s="310"/>
      <c r="AG505" s="244"/>
      <c r="AH505" s="248"/>
    </row>
    <row r="506" spans="28:34">
      <c r="AB506" s="310"/>
      <c r="AC506" s="244"/>
      <c r="AD506" s="310"/>
      <c r="AE506" s="310"/>
      <c r="AF506" s="310"/>
      <c r="AG506" s="244"/>
      <c r="AH506" s="248"/>
    </row>
    <row r="507" spans="28:34">
      <c r="AB507" s="310"/>
      <c r="AC507" s="244"/>
      <c r="AD507" s="310"/>
      <c r="AE507" s="310"/>
      <c r="AF507" s="310"/>
      <c r="AG507" s="244"/>
      <c r="AH507" s="248"/>
    </row>
    <row r="508" spans="28:34">
      <c r="AB508" s="310"/>
      <c r="AC508" s="244"/>
      <c r="AD508" s="310"/>
      <c r="AE508" s="310"/>
      <c r="AF508" s="310"/>
      <c r="AG508" s="244"/>
      <c r="AH508" s="248"/>
    </row>
    <row r="509" spans="28:34">
      <c r="AB509" s="310"/>
      <c r="AC509" s="244"/>
      <c r="AD509" s="310"/>
      <c r="AE509" s="310"/>
      <c r="AF509" s="310"/>
      <c r="AG509" s="244"/>
      <c r="AH509" s="248"/>
    </row>
    <row r="510" spans="28:34">
      <c r="AB510" s="310"/>
      <c r="AC510" s="244"/>
      <c r="AD510" s="310"/>
      <c r="AE510" s="310"/>
      <c r="AF510" s="310"/>
      <c r="AG510" s="244"/>
      <c r="AH510" s="248"/>
    </row>
    <row r="511" spans="28:34">
      <c r="AB511" s="310"/>
      <c r="AC511" s="244"/>
      <c r="AD511" s="310"/>
      <c r="AE511" s="310"/>
      <c r="AF511" s="310"/>
      <c r="AG511" s="244"/>
      <c r="AH511" s="248"/>
    </row>
    <row r="512" spans="28:34">
      <c r="AB512" s="310"/>
      <c r="AC512" s="244"/>
      <c r="AD512" s="310"/>
      <c r="AE512" s="310"/>
      <c r="AF512" s="310"/>
      <c r="AG512" s="244"/>
      <c r="AH512" s="248"/>
    </row>
    <row r="513" spans="28:34">
      <c r="AB513" s="310"/>
      <c r="AC513" s="244"/>
      <c r="AD513" s="310"/>
      <c r="AE513" s="310"/>
      <c r="AF513" s="310"/>
      <c r="AG513" s="244"/>
      <c r="AH513" s="248"/>
    </row>
    <row r="514" spans="28:34">
      <c r="AB514" s="310"/>
      <c r="AC514" s="244"/>
      <c r="AD514" s="310"/>
      <c r="AE514" s="310"/>
      <c r="AF514" s="310"/>
      <c r="AG514" s="244"/>
      <c r="AH514" s="248"/>
    </row>
    <row r="515" spans="28:34">
      <c r="AB515" s="310"/>
      <c r="AC515" s="244"/>
      <c r="AD515" s="310"/>
      <c r="AE515" s="310"/>
      <c r="AF515" s="310"/>
      <c r="AG515" s="244"/>
      <c r="AH515" s="248"/>
    </row>
    <row r="516" spans="28:34">
      <c r="AB516" s="310"/>
      <c r="AC516" s="244"/>
      <c r="AD516" s="310"/>
      <c r="AE516" s="310"/>
      <c r="AF516" s="310"/>
      <c r="AG516" s="244"/>
      <c r="AH516" s="248"/>
    </row>
    <row r="517" spans="28:34">
      <c r="AB517" s="310"/>
      <c r="AC517" s="244"/>
      <c r="AD517" s="310"/>
      <c r="AE517" s="310"/>
      <c r="AF517" s="310"/>
      <c r="AG517" s="244"/>
      <c r="AH517" s="248"/>
    </row>
    <row r="518" spans="28:34">
      <c r="AB518" s="310"/>
      <c r="AC518" s="244"/>
      <c r="AD518" s="310"/>
      <c r="AE518" s="310"/>
      <c r="AF518" s="310"/>
      <c r="AG518" s="244"/>
      <c r="AH518" s="248"/>
    </row>
    <row r="519" spans="28:34">
      <c r="AB519" s="310"/>
      <c r="AC519" s="244"/>
      <c r="AD519" s="310"/>
      <c r="AE519" s="310"/>
      <c r="AF519" s="310"/>
      <c r="AG519" s="244"/>
      <c r="AH519" s="248"/>
    </row>
    <row r="520" spans="28:34">
      <c r="AB520" s="310"/>
      <c r="AC520" s="244"/>
      <c r="AD520" s="310"/>
      <c r="AE520" s="310"/>
      <c r="AF520" s="310"/>
      <c r="AG520" s="244"/>
      <c r="AH520" s="248"/>
    </row>
    <row r="521" spans="28:34">
      <c r="AB521" s="310"/>
      <c r="AC521" s="244"/>
      <c r="AD521" s="310"/>
      <c r="AE521" s="310"/>
      <c r="AF521" s="310"/>
      <c r="AG521" s="244"/>
      <c r="AH521" s="248"/>
    </row>
    <row r="522" spans="28:34">
      <c r="AB522" s="310"/>
      <c r="AC522" s="244"/>
      <c r="AD522" s="310"/>
      <c r="AE522" s="310"/>
      <c r="AF522" s="310"/>
      <c r="AG522" s="244"/>
      <c r="AH522" s="248"/>
    </row>
    <row r="523" spans="28:34">
      <c r="AB523" s="310"/>
      <c r="AC523" s="244"/>
      <c r="AD523" s="310"/>
      <c r="AE523" s="310"/>
      <c r="AF523" s="310"/>
      <c r="AG523" s="244"/>
      <c r="AH523" s="248"/>
    </row>
    <row r="524" spans="28:34">
      <c r="AB524" s="310"/>
      <c r="AC524" s="244"/>
      <c r="AD524" s="310"/>
      <c r="AE524" s="310"/>
      <c r="AF524" s="310"/>
      <c r="AG524" s="244"/>
      <c r="AH524" s="248"/>
    </row>
    <row r="525" spans="28:34">
      <c r="AB525" s="310"/>
      <c r="AC525" s="244"/>
      <c r="AD525" s="310"/>
      <c r="AE525" s="310"/>
      <c r="AF525" s="310"/>
      <c r="AG525" s="244"/>
      <c r="AH525" s="248"/>
    </row>
    <row r="526" spans="28:34">
      <c r="AB526" s="310"/>
      <c r="AC526" s="244"/>
      <c r="AD526" s="310"/>
      <c r="AE526" s="310"/>
      <c r="AF526" s="310"/>
      <c r="AG526" s="244"/>
      <c r="AH526" s="248"/>
    </row>
    <row r="527" spans="28:34">
      <c r="AB527" s="310"/>
      <c r="AC527" s="244"/>
      <c r="AD527" s="310"/>
      <c r="AE527" s="310"/>
      <c r="AF527" s="310"/>
      <c r="AG527" s="244"/>
      <c r="AH527" s="248"/>
    </row>
    <row r="528" spans="28:34">
      <c r="AB528" s="310"/>
      <c r="AC528" s="244"/>
      <c r="AD528" s="310"/>
      <c r="AE528" s="310"/>
      <c r="AF528" s="310"/>
      <c r="AG528" s="244"/>
      <c r="AH528" s="248"/>
    </row>
    <row r="529" spans="28:34">
      <c r="AB529" s="310"/>
      <c r="AC529" s="244"/>
      <c r="AD529" s="310"/>
      <c r="AE529" s="310"/>
      <c r="AF529" s="310"/>
      <c r="AG529" s="244"/>
      <c r="AH529" s="248"/>
    </row>
    <row r="530" spans="28:34">
      <c r="AB530" s="310"/>
      <c r="AC530" s="244"/>
      <c r="AD530" s="310"/>
      <c r="AE530" s="310"/>
      <c r="AF530" s="310"/>
      <c r="AG530" s="244"/>
      <c r="AH530" s="248"/>
    </row>
    <row r="531" spans="28:34">
      <c r="AB531" s="310"/>
      <c r="AC531" s="244"/>
      <c r="AD531" s="310"/>
      <c r="AE531" s="310"/>
      <c r="AF531" s="310"/>
      <c r="AG531" s="244"/>
      <c r="AH531" s="248"/>
    </row>
    <row r="532" spans="28:34">
      <c r="AB532" s="310"/>
      <c r="AC532" s="244"/>
      <c r="AD532" s="310"/>
      <c r="AE532" s="310"/>
      <c r="AF532" s="310"/>
      <c r="AG532" s="244"/>
      <c r="AH532" s="248"/>
    </row>
    <row r="533" spans="28:34">
      <c r="AB533" s="310"/>
      <c r="AC533" s="244"/>
      <c r="AD533" s="310"/>
      <c r="AE533" s="310"/>
      <c r="AF533" s="310"/>
      <c r="AG533" s="244"/>
      <c r="AH533" s="248"/>
    </row>
    <row r="534" spans="28:34">
      <c r="AB534" s="310"/>
      <c r="AC534" s="244"/>
      <c r="AD534" s="310"/>
      <c r="AE534" s="310"/>
      <c r="AF534" s="310"/>
      <c r="AG534" s="244"/>
      <c r="AH534" s="248"/>
    </row>
    <row r="535" spans="28:34">
      <c r="AB535" s="310"/>
      <c r="AC535" s="244"/>
      <c r="AD535" s="310"/>
      <c r="AE535" s="310"/>
      <c r="AF535" s="310"/>
      <c r="AG535" s="244"/>
      <c r="AH535" s="248"/>
    </row>
    <row r="536" spans="28:34">
      <c r="AB536" s="310"/>
      <c r="AC536" s="244"/>
      <c r="AD536" s="310"/>
      <c r="AE536" s="310"/>
      <c r="AF536" s="310"/>
      <c r="AG536" s="244"/>
      <c r="AH536" s="248"/>
    </row>
    <row r="537" spans="28:34">
      <c r="AB537" s="310"/>
      <c r="AC537" s="244"/>
      <c r="AD537" s="310"/>
      <c r="AE537" s="310"/>
      <c r="AF537" s="310"/>
      <c r="AG537" s="244"/>
      <c r="AH537" s="248"/>
    </row>
    <row r="538" spans="28:34">
      <c r="AB538" s="310"/>
      <c r="AC538" s="244"/>
      <c r="AD538" s="310"/>
      <c r="AE538" s="310"/>
      <c r="AF538" s="310"/>
      <c r="AG538" s="244"/>
      <c r="AH538" s="248"/>
    </row>
    <row r="539" spans="28:34">
      <c r="AB539" s="310"/>
      <c r="AC539" s="244"/>
      <c r="AD539" s="310"/>
      <c r="AE539" s="310"/>
      <c r="AF539" s="310"/>
      <c r="AG539" s="244"/>
      <c r="AH539" s="248"/>
    </row>
    <row r="540" spans="28:34">
      <c r="AB540" s="310"/>
      <c r="AC540" s="244"/>
      <c r="AD540" s="310"/>
      <c r="AE540" s="310"/>
      <c r="AF540" s="310"/>
      <c r="AG540" s="244"/>
      <c r="AH540" s="248"/>
    </row>
    <row r="541" spans="28:34">
      <c r="AB541" s="310"/>
      <c r="AC541" s="244"/>
      <c r="AD541" s="310"/>
      <c r="AE541" s="310"/>
      <c r="AF541" s="310"/>
      <c r="AG541" s="244"/>
      <c r="AH541" s="248"/>
    </row>
    <row r="542" spans="28:34">
      <c r="AB542" s="310"/>
      <c r="AC542" s="244"/>
      <c r="AD542" s="310"/>
      <c r="AE542" s="310"/>
      <c r="AF542" s="310"/>
      <c r="AG542" s="244"/>
      <c r="AH542" s="248"/>
    </row>
    <row r="543" spans="28:34">
      <c r="AB543" s="310"/>
      <c r="AC543" s="244"/>
      <c r="AD543" s="310"/>
      <c r="AE543" s="310"/>
      <c r="AF543" s="310"/>
      <c r="AG543" s="244"/>
      <c r="AH543" s="248"/>
    </row>
    <row r="544" spans="28:34">
      <c r="AB544" s="310"/>
      <c r="AC544" s="244"/>
      <c r="AD544" s="310"/>
      <c r="AE544" s="310"/>
      <c r="AF544" s="310"/>
      <c r="AG544" s="244"/>
      <c r="AH544" s="248"/>
    </row>
    <row r="545" spans="28:34">
      <c r="AB545" s="310"/>
      <c r="AC545" s="244"/>
      <c r="AD545" s="310"/>
      <c r="AE545" s="310"/>
      <c r="AF545" s="310"/>
      <c r="AG545" s="244"/>
      <c r="AH545" s="248"/>
    </row>
    <row r="546" spans="28:34">
      <c r="AB546" s="310"/>
      <c r="AC546" s="244"/>
      <c r="AD546" s="310"/>
      <c r="AE546" s="310"/>
      <c r="AF546" s="310"/>
      <c r="AG546" s="244"/>
      <c r="AH546" s="248"/>
    </row>
    <row r="547" spans="28:34">
      <c r="AB547" s="310"/>
      <c r="AC547" s="244"/>
      <c r="AD547" s="310"/>
      <c r="AE547" s="310"/>
      <c r="AF547" s="310"/>
      <c r="AG547" s="244"/>
      <c r="AH547" s="248"/>
    </row>
    <row r="548" spans="28:34">
      <c r="AB548" s="310"/>
      <c r="AC548" s="244"/>
      <c r="AD548" s="310"/>
      <c r="AE548" s="310"/>
      <c r="AF548" s="310"/>
      <c r="AG548" s="244"/>
      <c r="AH548" s="248"/>
    </row>
    <row r="549" spans="28:34">
      <c r="AB549" s="310"/>
      <c r="AC549" s="244"/>
      <c r="AD549" s="310"/>
      <c r="AE549" s="310"/>
      <c r="AF549" s="310"/>
      <c r="AG549" s="244"/>
      <c r="AH549" s="248"/>
    </row>
    <row r="550" spans="28:34">
      <c r="AB550" s="310"/>
      <c r="AC550" s="244"/>
      <c r="AD550" s="310"/>
      <c r="AE550" s="310"/>
      <c r="AF550" s="310"/>
      <c r="AG550" s="244"/>
      <c r="AH550" s="248"/>
    </row>
    <row r="551" spans="28:34">
      <c r="AB551" s="310"/>
      <c r="AC551" s="244"/>
      <c r="AD551" s="310"/>
      <c r="AE551" s="310"/>
      <c r="AF551" s="310"/>
      <c r="AG551" s="244"/>
      <c r="AH551" s="248"/>
    </row>
    <row r="552" spans="28:34">
      <c r="AB552" s="310"/>
      <c r="AC552" s="244"/>
      <c r="AD552" s="310"/>
      <c r="AE552" s="310"/>
      <c r="AF552" s="310"/>
      <c r="AG552" s="244"/>
      <c r="AH552" s="248"/>
    </row>
    <row r="553" spans="28:34">
      <c r="AB553" s="310"/>
      <c r="AC553" s="244"/>
      <c r="AD553" s="310"/>
      <c r="AE553" s="310"/>
      <c r="AF553" s="310"/>
      <c r="AG553" s="244"/>
      <c r="AH553" s="248"/>
    </row>
    <row r="554" spans="28:34">
      <c r="AB554" s="310"/>
      <c r="AC554" s="244"/>
      <c r="AD554" s="310"/>
      <c r="AE554" s="310"/>
      <c r="AF554" s="310"/>
      <c r="AG554" s="244"/>
      <c r="AH554" s="248"/>
    </row>
    <row r="555" spans="28:34">
      <c r="AB555" s="310"/>
      <c r="AC555" s="244"/>
      <c r="AD555" s="310"/>
      <c r="AE555" s="310"/>
      <c r="AF555" s="310"/>
      <c r="AG555" s="244"/>
      <c r="AH555" s="248"/>
    </row>
    <row r="556" spans="28:34">
      <c r="AB556" s="310"/>
      <c r="AC556" s="244"/>
      <c r="AD556" s="310"/>
      <c r="AE556" s="310"/>
      <c r="AF556" s="310"/>
      <c r="AG556" s="244"/>
      <c r="AH556" s="248"/>
    </row>
    <row r="557" spans="28:34">
      <c r="AB557" s="310"/>
      <c r="AC557" s="244"/>
      <c r="AD557" s="310"/>
      <c r="AE557" s="310"/>
      <c r="AF557" s="310"/>
      <c r="AG557" s="244"/>
      <c r="AH557" s="248"/>
    </row>
    <row r="558" spans="28:34">
      <c r="AB558" s="310"/>
      <c r="AC558" s="244"/>
      <c r="AD558" s="310"/>
      <c r="AE558" s="310"/>
      <c r="AF558" s="310"/>
      <c r="AG558" s="244"/>
      <c r="AH558" s="248"/>
    </row>
    <row r="559" spans="28:34">
      <c r="AB559" s="310"/>
      <c r="AC559" s="244"/>
      <c r="AD559" s="310"/>
      <c r="AE559" s="310"/>
      <c r="AF559" s="310"/>
      <c r="AG559" s="244"/>
      <c r="AH559" s="248"/>
    </row>
    <row r="560" spans="28:34">
      <c r="AB560" s="310"/>
      <c r="AC560" s="244"/>
      <c r="AD560" s="310"/>
      <c r="AE560" s="310"/>
      <c r="AF560" s="310"/>
      <c r="AG560" s="244"/>
      <c r="AH560" s="248"/>
    </row>
    <row r="561" spans="28:34">
      <c r="AB561" s="310"/>
      <c r="AC561" s="244"/>
      <c r="AD561" s="310"/>
      <c r="AE561" s="310"/>
      <c r="AF561" s="310"/>
      <c r="AG561" s="244"/>
      <c r="AH561" s="248"/>
    </row>
    <row r="562" spans="28:34">
      <c r="AB562" s="310"/>
      <c r="AC562" s="244"/>
      <c r="AD562" s="310"/>
      <c r="AE562" s="310"/>
      <c r="AF562" s="310"/>
      <c r="AG562" s="244"/>
      <c r="AH562" s="248"/>
    </row>
    <row r="563" spans="28:34">
      <c r="AB563" s="310"/>
      <c r="AC563" s="244"/>
      <c r="AD563" s="310"/>
      <c r="AE563" s="310"/>
      <c r="AF563" s="310"/>
      <c r="AG563" s="244"/>
      <c r="AH563" s="248"/>
    </row>
    <row r="564" spans="28:34">
      <c r="AB564" s="310"/>
      <c r="AC564" s="244"/>
      <c r="AD564" s="310"/>
      <c r="AE564" s="310"/>
      <c r="AF564" s="310"/>
      <c r="AG564" s="244"/>
      <c r="AH564" s="248"/>
    </row>
    <row r="565" spans="28:34">
      <c r="AB565" s="310"/>
      <c r="AC565" s="244"/>
      <c r="AD565" s="310"/>
      <c r="AE565" s="310"/>
      <c r="AF565" s="310"/>
      <c r="AG565" s="244"/>
      <c r="AH565" s="248"/>
    </row>
    <row r="566" spans="28:34">
      <c r="AB566" s="310"/>
      <c r="AC566" s="244"/>
      <c r="AD566" s="310"/>
      <c r="AE566" s="310"/>
      <c r="AF566" s="310"/>
      <c r="AG566" s="244"/>
      <c r="AH566" s="248"/>
    </row>
    <row r="567" spans="28:34">
      <c r="AB567" s="310"/>
      <c r="AC567" s="244"/>
      <c r="AD567" s="310"/>
      <c r="AE567" s="310"/>
      <c r="AF567" s="310"/>
      <c r="AG567" s="244"/>
      <c r="AH567" s="248"/>
    </row>
    <row r="568" spans="28:34">
      <c r="AB568" s="310"/>
      <c r="AC568" s="244"/>
      <c r="AD568" s="310"/>
      <c r="AE568" s="310"/>
      <c r="AF568" s="310"/>
      <c r="AG568" s="244"/>
      <c r="AH568" s="248"/>
    </row>
    <row r="569" spans="28:34">
      <c r="AB569" s="310"/>
      <c r="AC569" s="244"/>
      <c r="AD569" s="310"/>
      <c r="AE569" s="310"/>
      <c r="AF569" s="310"/>
      <c r="AG569" s="244"/>
      <c r="AH569" s="248"/>
    </row>
    <row r="570" spans="28:34">
      <c r="AB570" s="310"/>
      <c r="AC570" s="244"/>
      <c r="AD570" s="310"/>
      <c r="AE570" s="310"/>
      <c r="AF570" s="310"/>
      <c r="AG570" s="244"/>
      <c r="AH570" s="248"/>
    </row>
    <row r="571" spans="28:34">
      <c r="AB571" s="310"/>
      <c r="AC571" s="244"/>
      <c r="AD571" s="310"/>
      <c r="AE571" s="310"/>
      <c r="AF571" s="310"/>
      <c r="AG571" s="244"/>
      <c r="AH571" s="248"/>
    </row>
    <row r="572" spans="28:34">
      <c r="AB572" s="310"/>
      <c r="AC572" s="244"/>
      <c r="AD572" s="310"/>
      <c r="AE572" s="310"/>
      <c r="AF572" s="310"/>
      <c r="AG572" s="244"/>
      <c r="AH572" s="248"/>
    </row>
    <row r="573" spans="28:34">
      <c r="AB573" s="310"/>
      <c r="AC573" s="244"/>
      <c r="AD573" s="310"/>
      <c r="AE573" s="310"/>
      <c r="AF573" s="310"/>
      <c r="AG573" s="244"/>
      <c r="AH573" s="248"/>
    </row>
    <row r="574" spans="28:34">
      <c r="AB574" s="310"/>
      <c r="AC574" s="244"/>
      <c r="AD574" s="310"/>
      <c r="AE574" s="310"/>
      <c r="AF574" s="310"/>
      <c r="AG574" s="244"/>
      <c r="AH574" s="248"/>
    </row>
    <row r="575" spans="28:34">
      <c r="AB575" s="310"/>
      <c r="AC575" s="244"/>
      <c r="AD575" s="310"/>
      <c r="AE575" s="310"/>
      <c r="AF575" s="310"/>
      <c r="AG575" s="244"/>
      <c r="AH575" s="248"/>
    </row>
    <row r="576" spans="28:34">
      <c r="AB576" s="310"/>
      <c r="AC576" s="244"/>
      <c r="AD576" s="310"/>
      <c r="AE576" s="310"/>
      <c r="AF576" s="310"/>
      <c r="AG576" s="244"/>
      <c r="AH576" s="248"/>
    </row>
    <row r="577" spans="28:34">
      <c r="AB577" s="310"/>
      <c r="AC577" s="244"/>
      <c r="AD577" s="310"/>
      <c r="AE577" s="310"/>
      <c r="AF577" s="310"/>
      <c r="AG577" s="244"/>
      <c r="AH577" s="248"/>
    </row>
    <row r="578" spans="28:34">
      <c r="AB578" s="310"/>
      <c r="AC578" s="244"/>
      <c r="AD578" s="310"/>
      <c r="AE578" s="310"/>
      <c r="AF578" s="310"/>
      <c r="AG578" s="244"/>
      <c r="AH578" s="248"/>
    </row>
    <row r="579" spans="28:34">
      <c r="AB579" s="310"/>
      <c r="AC579" s="244"/>
      <c r="AD579" s="310"/>
      <c r="AE579" s="310"/>
      <c r="AF579" s="310"/>
      <c r="AG579" s="244"/>
      <c r="AH579" s="248"/>
    </row>
    <row r="580" spans="28:34">
      <c r="AB580" s="310"/>
      <c r="AC580" s="244"/>
      <c r="AD580" s="310"/>
      <c r="AE580" s="310"/>
      <c r="AF580" s="310"/>
      <c r="AG580" s="244"/>
      <c r="AH580" s="248"/>
    </row>
    <row r="581" spans="28:34">
      <c r="AB581" s="310"/>
      <c r="AC581" s="244"/>
      <c r="AD581" s="310"/>
      <c r="AE581" s="310"/>
      <c r="AF581" s="310"/>
      <c r="AG581" s="244"/>
      <c r="AH581" s="248"/>
    </row>
    <row r="582" spans="28:34">
      <c r="AB582" s="310"/>
      <c r="AC582" s="244"/>
      <c r="AD582" s="310"/>
      <c r="AE582" s="310"/>
      <c r="AF582" s="310"/>
      <c r="AG582" s="244"/>
      <c r="AH582" s="248"/>
    </row>
    <row r="583" spans="28:34">
      <c r="AB583" s="310"/>
      <c r="AC583" s="244"/>
      <c r="AD583" s="310"/>
      <c r="AE583" s="310"/>
      <c r="AF583" s="310"/>
      <c r="AG583" s="244"/>
      <c r="AH583" s="248"/>
    </row>
    <row r="584" spans="28:34">
      <c r="AB584" s="310"/>
      <c r="AC584" s="244"/>
      <c r="AD584" s="310"/>
      <c r="AE584" s="310"/>
      <c r="AF584" s="310"/>
      <c r="AG584" s="244"/>
      <c r="AH584" s="248"/>
    </row>
    <row r="585" spans="28:34">
      <c r="AB585" s="310"/>
      <c r="AC585" s="244"/>
      <c r="AD585" s="310"/>
      <c r="AE585" s="310"/>
      <c r="AF585" s="310"/>
      <c r="AG585" s="244"/>
      <c r="AH585" s="248"/>
    </row>
    <row r="586" spans="28:34">
      <c r="AB586" s="310"/>
      <c r="AC586" s="244"/>
      <c r="AD586" s="310"/>
      <c r="AE586" s="310"/>
      <c r="AF586" s="310"/>
      <c r="AG586" s="244"/>
      <c r="AH586" s="248"/>
    </row>
    <row r="587" spans="28:34">
      <c r="AB587" s="310"/>
      <c r="AC587" s="244"/>
      <c r="AD587" s="310"/>
      <c r="AE587" s="310"/>
      <c r="AF587" s="310"/>
      <c r="AG587" s="244"/>
      <c r="AH587" s="248"/>
    </row>
    <row r="588" spans="28:34">
      <c r="AB588" s="310"/>
      <c r="AC588" s="244"/>
      <c r="AD588" s="310"/>
      <c r="AE588" s="310"/>
      <c r="AF588" s="310"/>
      <c r="AG588" s="244"/>
      <c r="AH588" s="248"/>
    </row>
    <row r="589" spans="28:34">
      <c r="AB589" s="310"/>
      <c r="AC589" s="244"/>
      <c r="AD589" s="310"/>
      <c r="AE589" s="310"/>
      <c r="AF589" s="310"/>
      <c r="AG589" s="244"/>
      <c r="AH589" s="248"/>
    </row>
    <row r="590" spans="28:34">
      <c r="AB590" s="310"/>
      <c r="AC590" s="244"/>
      <c r="AD590" s="310"/>
      <c r="AE590" s="310"/>
      <c r="AF590" s="310"/>
      <c r="AG590" s="244"/>
      <c r="AH590" s="248"/>
    </row>
    <row r="591" spans="28:34">
      <c r="AB591" s="310"/>
      <c r="AC591" s="244"/>
      <c r="AD591" s="310"/>
      <c r="AE591" s="310"/>
      <c r="AF591" s="310"/>
      <c r="AG591" s="244"/>
      <c r="AH591" s="248"/>
    </row>
    <row r="592" spans="28:34">
      <c r="AB592" s="310"/>
      <c r="AC592" s="244"/>
      <c r="AD592" s="310"/>
      <c r="AE592" s="310"/>
      <c r="AF592" s="310"/>
      <c r="AG592" s="244"/>
      <c r="AH592" s="248"/>
    </row>
    <row r="593" spans="28:34">
      <c r="AB593" s="310"/>
      <c r="AC593" s="244"/>
      <c r="AD593" s="310"/>
      <c r="AE593" s="310"/>
      <c r="AF593" s="310"/>
      <c r="AG593" s="244"/>
      <c r="AH593" s="248"/>
    </row>
    <row r="594" spans="28:34">
      <c r="AB594" s="310"/>
      <c r="AC594" s="244"/>
      <c r="AD594" s="310"/>
      <c r="AE594" s="310"/>
      <c r="AF594" s="310"/>
      <c r="AG594" s="244"/>
      <c r="AH594" s="248"/>
    </row>
    <row r="595" spans="28:34">
      <c r="AB595" s="310"/>
      <c r="AC595" s="244"/>
      <c r="AD595" s="310"/>
      <c r="AE595" s="310"/>
      <c r="AF595" s="310"/>
      <c r="AG595" s="244"/>
      <c r="AH595" s="248"/>
    </row>
    <row r="596" spans="28:34">
      <c r="AB596" s="310"/>
      <c r="AC596" s="244"/>
      <c r="AD596" s="310"/>
      <c r="AE596" s="310"/>
      <c r="AF596" s="310"/>
      <c r="AG596" s="244"/>
      <c r="AH596" s="248"/>
    </row>
    <row r="597" spans="28:34">
      <c r="AB597" s="310"/>
      <c r="AC597" s="244"/>
      <c r="AD597" s="310"/>
      <c r="AE597" s="310"/>
      <c r="AF597" s="310"/>
      <c r="AG597" s="244"/>
      <c r="AH597" s="248"/>
    </row>
    <row r="598" spans="28:34">
      <c r="AB598" s="310"/>
      <c r="AC598" s="244"/>
      <c r="AD598" s="310"/>
      <c r="AE598" s="310"/>
      <c r="AF598" s="310"/>
      <c r="AG598" s="244"/>
      <c r="AH598" s="248"/>
    </row>
    <row r="599" spans="28:34">
      <c r="AB599" s="310"/>
      <c r="AC599" s="244"/>
      <c r="AD599" s="310"/>
      <c r="AE599" s="310"/>
      <c r="AF599" s="310"/>
      <c r="AG599" s="244"/>
      <c r="AH599" s="248"/>
    </row>
    <row r="600" spans="28:34">
      <c r="AB600" s="310"/>
      <c r="AC600" s="244"/>
      <c r="AD600" s="310"/>
      <c r="AE600" s="310"/>
      <c r="AF600" s="310"/>
      <c r="AG600" s="244"/>
      <c r="AH600" s="248"/>
    </row>
    <row r="601" spans="28:34">
      <c r="AB601" s="310"/>
      <c r="AC601" s="244"/>
      <c r="AD601" s="310"/>
      <c r="AE601" s="310"/>
      <c r="AF601" s="310"/>
      <c r="AG601" s="244"/>
      <c r="AH601" s="248"/>
    </row>
    <row r="602" spans="28:34">
      <c r="AB602" s="310"/>
      <c r="AC602" s="244"/>
      <c r="AD602" s="310"/>
      <c r="AE602" s="310"/>
      <c r="AF602" s="310"/>
      <c r="AG602" s="244"/>
      <c r="AH602" s="248"/>
    </row>
    <row r="603" spans="28:34">
      <c r="AB603" s="310"/>
      <c r="AC603" s="244"/>
      <c r="AD603" s="310"/>
      <c r="AE603" s="310"/>
      <c r="AF603" s="310"/>
      <c r="AG603" s="244"/>
      <c r="AH603" s="248"/>
    </row>
    <row r="604" spans="28:34">
      <c r="AB604" s="310"/>
      <c r="AC604" s="244"/>
      <c r="AD604" s="310"/>
      <c r="AE604" s="310"/>
      <c r="AF604" s="310"/>
      <c r="AG604" s="244"/>
      <c r="AH604" s="248"/>
    </row>
  </sheetData>
  <conditionalFormatting sqref="J4:J286 J344:J410 J288:J336">
    <cfRule type="cellIs" dxfId="5" priority="4" operator="greaterThan">
      <formula>0.1</formula>
    </cfRule>
  </conditionalFormatting>
  <conditionalFormatting sqref="J412:J413">
    <cfRule type="cellIs" dxfId="4" priority="3" operator="greaterThan">
      <formula>0.1</formula>
    </cfRule>
  </conditionalFormatting>
  <conditionalFormatting sqref="J287">
    <cfRule type="cellIs" dxfId="3" priority="2" operator="greaterThan">
      <formula>0.1</formula>
    </cfRule>
  </conditionalFormatting>
  <conditionalFormatting sqref="J418:J419">
    <cfRule type="cellIs" dxfId="2" priority="1" operator="greaterThan">
      <formula>0.1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AQ436"/>
  <sheetViews>
    <sheetView zoomScale="104" zoomScaleNormal="104" workbookViewId="0">
      <pane ySplit="2" topLeftCell="A3" activePane="bottomLeft" state="frozen"/>
      <selection activeCell="A6" sqref="A6"/>
      <selection pane="bottomLeft" activeCell="A3" sqref="A3"/>
    </sheetView>
  </sheetViews>
  <sheetFormatPr defaultColWidth="10.81640625" defaultRowHeight="15.5"/>
  <cols>
    <col min="1" max="1" width="28.1796875" style="30" bestFit="1" customWidth="1"/>
    <col min="2" max="2" width="47.1796875" style="12" bestFit="1" customWidth="1"/>
    <col min="3" max="3" width="16.453125" style="12" bestFit="1" customWidth="1"/>
    <col min="4" max="4" width="22.81640625" style="12" bestFit="1" customWidth="1"/>
    <col min="5" max="5" width="10" style="11" hidden="1" customWidth="1"/>
    <col min="6" max="6" width="10" style="13" hidden="1" customWidth="1"/>
    <col min="7" max="7" width="18.36328125" style="11" hidden="1" customWidth="1"/>
    <col min="8" max="8" width="20.6328125" style="11" hidden="1" customWidth="1"/>
    <col min="9" max="9" width="47.81640625" style="11" bestFit="1" customWidth="1"/>
    <col min="10" max="10" width="14.36328125" style="11" hidden="1" customWidth="1"/>
    <col min="11" max="11" width="14.36328125" style="21" hidden="1" customWidth="1"/>
    <col min="12" max="12" width="11" style="16" bestFit="1" customWidth="1"/>
    <col min="13" max="13" width="11.81640625" style="17" hidden="1" customWidth="1"/>
    <col min="14" max="14" width="14.1796875" style="16" customWidth="1"/>
    <col min="15" max="15" width="13.1796875" style="16" customWidth="1"/>
    <col min="16" max="16" width="7.1796875" style="101" customWidth="1"/>
    <col min="17" max="17" width="8.36328125" style="21" customWidth="1"/>
    <col min="18" max="18" width="10.81640625" style="11" customWidth="1"/>
    <col min="19" max="24" width="12.7265625" style="129" bestFit="1" customWidth="1"/>
    <col min="25" max="26" width="12.7265625" style="21" bestFit="1" customWidth="1"/>
    <col min="27" max="27" width="12.81640625" style="21" bestFit="1" customWidth="1"/>
    <col min="28" max="28" width="12.81640625" style="129" bestFit="1" customWidth="1"/>
    <col min="29" max="29" width="11.81640625" style="129" customWidth="1"/>
    <col min="30" max="30" width="14.1796875" style="21" customWidth="1"/>
    <col min="31" max="33" width="11.81640625" style="129" bestFit="1" customWidth="1"/>
    <col min="34" max="34" width="10.81640625" style="21"/>
    <col min="35" max="36" width="10.81640625" style="11"/>
    <col min="37" max="37" width="12.453125" style="11" bestFit="1" customWidth="1"/>
    <col min="38" max="38" width="10.81640625" style="11"/>
    <col min="39" max="42" width="10.81640625" style="24"/>
    <col min="43" max="16384" width="10.81640625" style="11"/>
  </cols>
  <sheetData>
    <row r="1" spans="1:43">
      <c r="A1" s="248" t="s">
        <v>485</v>
      </c>
    </row>
    <row r="2" spans="1:43" s="2" customFormat="1" ht="31">
      <c r="A2" s="1" t="s">
        <v>5</v>
      </c>
      <c r="B2" s="1" t="s">
        <v>6</v>
      </c>
      <c r="C2" s="1" t="s">
        <v>7</v>
      </c>
      <c r="D2" s="1" t="s">
        <v>8</v>
      </c>
      <c r="E2" s="2" t="s">
        <v>9</v>
      </c>
      <c r="F2" s="3" t="s">
        <v>10</v>
      </c>
      <c r="G2" s="4" t="s">
        <v>11</v>
      </c>
      <c r="H2" s="4" t="s">
        <v>12</v>
      </c>
      <c r="I2" s="2" t="s">
        <v>13</v>
      </c>
      <c r="J2" s="2" t="s">
        <v>14</v>
      </c>
      <c r="K2" s="5" t="s">
        <v>15</v>
      </c>
      <c r="L2" s="5" t="s">
        <v>16</v>
      </c>
      <c r="M2" s="6" t="s">
        <v>17</v>
      </c>
      <c r="N2" s="5" t="s">
        <v>490</v>
      </c>
      <c r="O2" s="5" t="s">
        <v>489</v>
      </c>
      <c r="P2" s="241"/>
      <c r="Q2" s="7"/>
      <c r="R2" s="7" t="s">
        <v>22</v>
      </c>
      <c r="S2" s="141" t="s">
        <v>36</v>
      </c>
      <c r="T2" s="141" t="s">
        <v>32</v>
      </c>
      <c r="U2" s="141" t="s">
        <v>34</v>
      </c>
      <c r="V2" s="141" t="s">
        <v>35</v>
      </c>
      <c r="W2" s="141" t="s">
        <v>26</v>
      </c>
      <c r="X2" s="128" t="s">
        <v>24</v>
      </c>
      <c r="Y2" s="7" t="s">
        <v>25</v>
      </c>
      <c r="Z2" s="7" t="s">
        <v>27</v>
      </c>
      <c r="AA2" s="7"/>
      <c r="AB2" s="141"/>
      <c r="AC2" s="141" t="s">
        <v>453</v>
      </c>
      <c r="AD2" s="7"/>
      <c r="AE2" s="141"/>
      <c r="AF2" s="141"/>
      <c r="AG2" s="128"/>
      <c r="AL2" s="4"/>
      <c r="AM2" s="9"/>
      <c r="AN2" s="9"/>
      <c r="AO2" s="10"/>
      <c r="AP2" s="10"/>
      <c r="AQ2" s="10"/>
    </row>
    <row r="3" spans="1:43" s="2" customFormat="1">
      <c r="A3" s="1" t="str">
        <f>'Fluid (molkg) '!A3</f>
        <v>Cedarville Cold Wells</v>
      </c>
      <c r="B3" s="1"/>
      <c r="C3" s="1"/>
      <c r="D3" s="1"/>
      <c r="F3" s="3"/>
      <c r="G3" s="4"/>
      <c r="H3" s="4"/>
      <c r="K3" s="5"/>
      <c r="L3" s="5"/>
      <c r="M3" s="6"/>
      <c r="N3" s="5"/>
      <c r="O3" s="5"/>
      <c r="P3" s="241"/>
      <c r="Q3" s="7"/>
      <c r="R3" s="7"/>
      <c r="S3" s="253"/>
      <c r="T3" s="253"/>
      <c r="U3" s="253"/>
      <c r="V3" s="253"/>
      <c r="W3" s="253"/>
      <c r="X3" s="254"/>
      <c r="Y3" s="253"/>
      <c r="Z3" s="253"/>
      <c r="AA3" s="253"/>
      <c r="AB3" s="253"/>
      <c r="AC3" s="253"/>
      <c r="AD3" s="7"/>
      <c r="AE3" s="141"/>
      <c r="AF3" s="141"/>
      <c r="AG3" s="128"/>
      <c r="AL3" s="4"/>
      <c r="AM3" s="9"/>
      <c r="AN3" s="9"/>
      <c r="AO3" s="10"/>
      <c r="AP3" s="10"/>
      <c r="AQ3" s="10"/>
    </row>
    <row r="4" spans="1:43" s="24" customFormat="1">
      <c r="A4" s="30" t="str">
        <f>'Fluid (molkg) '!A4</f>
        <v>Cockrel house Well</v>
      </c>
      <c r="B4" s="12" t="str">
        <f>'Fluid (molkg) '!B4</f>
        <v>Cedarville Area (State Hwy 38 to 18), West side of Valley</v>
      </c>
      <c r="C4" s="12" t="str">
        <f>'Fluid (molkg) '!C4</f>
        <v>Stock</v>
      </c>
      <c r="D4" s="12" t="str">
        <f>'Fluid (molkg) '!D4</f>
        <v>Artesian</v>
      </c>
      <c r="E4" s="11">
        <f>'Fluid (molkg) '!E4</f>
        <v>150</v>
      </c>
      <c r="F4" s="13">
        <f>'Fluid (molkg) '!F4</f>
        <v>0</v>
      </c>
      <c r="G4" s="11">
        <f>'Fluid (molkg) '!G4</f>
        <v>41.401595999999998</v>
      </c>
      <c r="H4" s="11">
        <f>'Fluid (molkg) '!H4</f>
        <v>-120.09287399999999</v>
      </c>
      <c r="I4" s="11" t="str">
        <f>'Fluid (molkg) '!I4</f>
        <v>41N/16E-24K01</v>
      </c>
      <c r="J4" s="15">
        <f>'Fluid (molkg) '!J4</f>
        <v>1.8800406742865382E-2</v>
      </c>
      <c r="K4" s="16">
        <f>'Fluid (molkg) '!K4</f>
        <v>55.94</v>
      </c>
      <c r="L4" s="16">
        <f>'Fluid (molkg) '!L4</f>
        <v>13.3</v>
      </c>
      <c r="M4" s="17">
        <f>'Fluid (molkg) '!M4</f>
        <v>30188</v>
      </c>
      <c r="N4" s="265">
        <f>'Fluid (molkg) '!N4</f>
        <v>1.2589254117941623E-9</v>
      </c>
      <c r="O4" s="265">
        <f>'Fluid (molkg) '!O4</f>
        <v>6.3095734448019329E-9</v>
      </c>
      <c r="P4" s="246"/>
      <c r="Q4" s="303"/>
      <c r="R4" s="265" t="s">
        <v>492</v>
      </c>
      <c r="S4" s="303">
        <f>('Fluid (original units) sorted'!AF4/S$413)*S$414</f>
        <v>0.1052720062838966</v>
      </c>
      <c r="T4" s="303">
        <f>('Fluid (original units) sorted'!AB4/T$413)*T$414</f>
        <v>4.3362318145531535</v>
      </c>
      <c r="U4" s="303"/>
      <c r="V4" s="303">
        <f>('Fluid (original units) sorted'!AE4/V$413)*V$414</f>
        <v>0.19744450399119959</v>
      </c>
      <c r="W4" s="303">
        <f>('Fluid (original units) sorted'!V4/W$413)*W$414</f>
        <v>4.9900199600798403E-2</v>
      </c>
      <c r="X4" s="303">
        <f>('Fluid (original units) sorted'!T4/X$413)*X$414</f>
        <v>4.741239255547141</v>
      </c>
      <c r="Y4" s="303">
        <f>('Fluid (original units) sorted'!U4/Y$413)*Y$414</f>
        <v>2.5576559594662682E-2</v>
      </c>
      <c r="Z4" s="303"/>
      <c r="AA4" s="251"/>
      <c r="AB4" s="264"/>
      <c r="AC4" s="265">
        <f>X4/W4</f>
        <v>95.014434681164701</v>
      </c>
      <c r="AD4" s="201"/>
      <c r="AE4" s="129"/>
      <c r="AF4" s="127"/>
      <c r="AG4" s="127"/>
      <c r="AH4" s="21"/>
      <c r="AI4" s="11"/>
      <c r="AJ4" s="11"/>
      <c r="AL4" s="23"/>
      <c r="AM4" s="15"/>
      <c r="AN4" s="25"/>
      <c r="AO4" s="23"/>
      <c r="AP4" s="23"/>
      <c r="AQ4" s="11"/>
    </row>
    <row r="5" spans="1:43">
      <c r="A5" s="30" t="str">
        <f>'Fluid (molkg) '!A5</f>
        <v>Hutchen Well</v>
      </c>
      <c r="B5" s="12" t="str">
        <f>'Fluid (molkg) '!B5</f>
        <v>Cedarville Area (State Hwy 38 to 18), West side of Valley</v>
      </c>
      <c r="C5" s="12" t="str">
        <f>'Fluid (molkg) '!C5</f>
        <v>Domestic</v>
      </c>
      <c r="D5" s="12" t="str">
        <f>'Fluid (molkg) '!D5</f>
        <v>6" Casing</v>
      </c>
      <c r="E5" s="27">
        <f>'Fluid (molkg) '!E5</f>
        <v>100</v>
      </c>
      <c r="F5" s="28">
        <f>'Fluid (molkg) '!F5</f>
        <v>0</v>
      </c>
      <c r="G5" s="11">
        <f>'Fluid (molkg) '!G5</f>
        <v>41.585273000000001</v>
      </c>
      <c r="H5" s="11">
        <f>'Fluid (molkg) '!H5</f>
        <v>-120.168612</v>
      </c>
      <c r="I5" s="27" t="str">
        <f>'Fluid (molkg) '!I5</f>
        <v>43N/16E-20B01</v>
      </c>
      <c r="J5" s="15">
        <f>'Fluid (molkg) '!J5</f>
        <v>1.2818893957591901E-2</v>
      </c>
      <c r="K5" s="16">
        <f>'Fluid (molkg) '!K5</f>
        <v>62.6</v>
      </c>
      <c r="L5" s="16">
        <f>'Fluid (molkg) '!L5</f>
        <v>17</v>
      </c>
      <c r="M5" s="17">
        <f>'Fluid (molkg) '!M5</f>
        <v>25770</v>
      </c>
      <c r="N5" s="265">
        <f>'Fluid (molkg) '!N5</f>
        <v>6.3095734448019329E-9</v>
      </c>
      <c r="O5" s="265">
        <f>'Fluid (molkg) '!O5</f>
        <v>5.0118723362727114E-9</v>
      </c>
      <c r="P5" s="246"/>
      <c r="Q5" s="303"/>
      <c r="R5" s="265" t="s">
        <v>492</v>
      </c>
      <c r="S5" s="303">
        <f>('Fluid (original units) sorted'!AF5/S$413)*S$414</f>
        <v>5.2636003141948301E-3</v>
      </c>
      <c r="T5" s="303">
        <f>('Fluid (original units) sorted'!AB5/T$413)*T$414</f>
        <v>2.8375341827951508</v>
      </c>
      <c r="U5" s="303">
        <f>('Fluid (original units) sorted'!AD5/U$413)*U$414</f>
        <v>7.9115077043511201E-2</v>
      </c>
      <c r="V5" s="303">
        <f>('Fluid (original units) sorted'!AE5/V$413)*V$414</f>
        <v>0.11000479508081121</v>
      </c>
      <c r="W5" s="303">
        <f>('Fluid (original units) sorted'!V5/W$413)*W$414</f>
        <v>0.5988023952095809</v>
      </c>
      <c r="X5" s="303">
        <f>('Fluid (original units) sorted'!T5/X$413)*X$414</f>
        <v>2.4358660395471552</v>
      </c>
      <c r="Y5" s="303">
        <f>('Fluid (original units) sorted'!U5/Y$413)*Y$414</f>
        <v>2.0461247675730147E-2</v>
      </c>
      <c r="Z5" s="303">
        <f>('Fluid (original units) sorted'!W5/Z$413)*Z$414</f>
        <v>0.13988891174655421</v>
      </c>
      <c r="AA5" s="251"/>
      <c r="AB5" s="264"/>
      <c r="AC5" s="265">
        <f t="shared" ref="AC5:AC68" si="0">X5/W5</f>
        <v>4.0678962860437489</v>
      </c>
      <c r="AD5" s="201"/>
      <c r="AE5" s="127"/>
      <c r="AF5" s="127"/>
      <c r="AG5" s="127"/>
      <c r="AK5" s="24"/>
      <c r="AL5" s="23"/>
      <c r="AM5" s="15"/>
      <c r="AN5" s="25"/>
      <c r="AO5" s="23"/>
      <c r="AP5" s="23"/>
    </row>
    <row r="6" spans="1:43" s="26" customFormat="1">
      <c r="A6" s="30" t="str">
        <f>'Fluid (molkg) '!A6</f>
        <v>Hutchen Well</v>
      </c>
      <c r="B6" s="12" t="str">
        <f>'Fluid (molkg) '!B6</f>
        <v>Cedarville Area (State Hwy 38 to 18), West side of Valley</v>
      </c>
      <c r="C6" s="12" t="str">
        <f>'Fluid (molkg) '!C6</f>
        <v>Domestic</v>
      </c>
      <c r="D6" s="12" t="str">
        <f>'Fluid (molkg) '!D6</f>
        <v>6" Casing</v>
      </c>
      <c r="E6" s="11">
        <f>'Fluid (molkg) '!E6</f>
        <v>100</v>
      </c>
      <c r="F6" s="13">
        <f>'Fluid (molkg) '!F6</f>
        <v>0</v>
      </c>
      <c r="G6" s="11">
        <f>'Fluid (molkg) '!G6</f>
        <v>41.585273000000001</v>
      </c>
      <c r="H6" s="11">
        <f>'Fluid (molkg) '!H6</f>
        <v>-120.168612</v>
      </c>
      <c r="I6" s="11" t="str">
        <f>'Fluid (molkg) '!I6</f>
        <v>43N/16E-20B01</v>
      </c>
      <c r="J6" s="15">
        <f>'Fluid (molkg) '!J6</f>
        <v>-1.5990187757718734E-2</v>
      </c>
      <c r="K6" s="16">
        <f>'Fluid (molkg) '!K6</f>
        <v>62.96</v>
      </c>
      <c r="L6" s="16">
        <f>'Fluid (molkg) '!L6</f>
        <v>17.2</v>
      </c>
      <c r="M6" s="17">
        <f>'Fluid (molkg) '!M6</f>
        <v>21343</v>
      </c>
      <c r="N6" s="277" t="str">
        <f>'Fluid (molkg) '!N6</f>
        <v/>
      </c>
      <c r="O6" s="265">
        <f>'Fluid (molkg) '!O6</f>
        <v>1.584893192461106E-9</v>
      </c>
      <c r="P6" s="246"/>
      <c r="Q6" s="303"/>
      <c r="R6" s="265" t="s">
        <v>492</v>
      </c>
      <c r="S6" s="303">
        <f>('Fluid (original units) sorted'!AF6/S$413)*S$414</f>
        <v>5.2636003141948301E-3</v>
      </c>
      <c r="T6" s="303">
        <f>('Fluid (original units) sorted'!AB6/T$413)*T$414</f>
        <v>2.5178120213534436</v>
      </c>
      <c r="U6" s="303">
        <f>('Fluid (original units) sorted'!AD6/U$413)*U$414</f>
        <v>0.12075459127693816</v>
      </c>
      <c r="V6" s="303">
        <f>('Fluid (original units) sorted'!AE6/V$413)*V$414</f>
        <v>5.6412715426057025E-2</v>
      </c>
      <c r="W6" s="303">
        <f>('Fluid (original units) sorted'!V6/W$413)*W$414</f>
        <v>0.21457085828343314</v>
      </c>
      <c r="X6" s="303">
        <f>('Fluid (original units) sorted'!T6/X$413)*X$414</f>
        <v>2.4358660395471552</v>
      </c>
      <c r="Y6" s="303">
        <f>('Fluid (original units) sorted'!U6/Y$413)*Y$414</f>
        <v>4.0922495351460295E-2</v>
      </c>
      <c r="Z6" s="303">
        <f>('Fluid (original units) sorted'!W6/Z$413)*Z$414</f>
        <v>8.2287595145031887E-3</v>
      </c>
      <c r="AA6" s="251"/>
      <c r="AB6" s="264"/>
      <c r="AC6" s="265">
        <f t="shared" si="0"/>
        <v>11.35226870523837</v>
      </c>
      <c r="AD6" s="201"/>
      <c r="AE6" s="127"/>
      <c r="AF6" s="127"/>
      <c r="AG6" s="127"/>
      <c r="AH6" s="21"/>
      <c r="AI6" s="11"/>
      <c r="AJ6" s="11"/>
      <c r="AK6" s="24"/>
      <c r="AL6" s="23"/>
      <c r="AM6" s="15"/>
      <c r="AN6" s="25"/>
      <c r="AO6" s="23"/>
      <c r="AP6" s="23"/>
      <c r="AQ6" s="11"/>
    </row>
    <row r="7" spans="1:43">
      <c r="A7" s="30" t="str">
        <f>'Fluid (molkg) '!A7</f>
        <v>Hutchen Well</v>
      </c>
      <c r="B7" s="12" t="str">
        <f>'Fluid (molkg) '!B7</f>
        <v>Cedarville Area (State Hwy 38 to 18), West side of Valley</v>
      </c>
      <c r="C7" s="12" t="str">
        <f>'Fluid (molkg) '!C7</f>
        <v>Domestic</v>
      </c>
      <c r="D7" s="12" t="str">
        <f>'Fluid (molkg) '!D7</f>
        <v>6" Casing</v>
      </c>
      <c r="E7" s="32">
        <f>'Fluid (molkg) '!E7</f>
        <v>100</v>
      </c>
      <c r="F7" s="33">
        <f>'Fluid (molkg) '!F7</f>
        <v>0</v>
      </c>
      <c r="G7" s="11">
        <f>'Fluid (molkg) '!G7</f>
        <v>41.585273000000001</v>
      </c>
      <c r="H7" s="11">
        <f>'Fluid (molkg) '!H7</f>
        <v>-120.168612</v>
      </c>
      <c r="I7" s="32" t="str">
        <f>'Fluid (molkg) '!I7</f>
        <v>43N/16E-20B01</v>
      </c>
      <c r="J7" s="15">
        <f>'Fluid (molkg) '!J7</f>
        <v>4.0272530910390739E-4</v>
      </c>
      <c r="K7" s="16">
        <f>'Fluid (molkg) '!K7</f>
        <v>64.039999999999992</v>
      </c>
      <c r="L7" s="16">
        <f>'Fluid (molkg) '!L7</f>
        <v>17.8</v>
      </c>
      <c r="M7" s="17">
        <f>'Fluid (molkg) '!M7</f>
        <v>28725</v>
      </c>
      <c r="N7" s="265">
        <f>'Fluid (molkg) '!N7</f>
        <v>1.9952623149688773E-8</v>
      </c>
      <c r="O7" s="265">
        <f>'Fluid (molkg) '!O7</f>
        <v>5.0118723362727114E-9</v>
      </c>
      <c r="P7" s="246"/>
      <c r="Q7" s="303"/>
      <c r="R7" s="265" t="s">
        <v>492</v>
      </c>
      <c r="S7" s="303"/>
      <c r="T7" s="303">
        <f>('Fluid (original units) sorted'!AB7/T$413)*T$414</f>
        <v>3.1972216144170713</v>
      </c>
      <c r="U7" s="303">
        <f>('Fluid (original units) sorted'!AD7/U$413)*U$414</f>
        <v>0.10409878558356737</v>
      </c>
      <c r="V7" s="303"/>
      <c r="W7" s="303">
        <f>('Fluid (original units) sorted'!V7/W$413)*W$414</f>
        <v>1.5968063872255489</v>
      </c>
      <c r="X7" s="303">
        <f>('Fluid (original units) sorted'!T7/X$413)*X$414</f>
        <v>1.5659138825660284</v>
      </c>
      <c r="Y7" s="303">
        <f>('Fluid (original units) sorted'!U7/Y$413)*Y$414</f>
        <v>1.5345935756797609E-2</v>
      </c>
      <c r="Z7" s="303">
        <f>('Fluid (original units) sorted'!W7/Z$413)*Z$414</f>
        <v>0.16457519029006379</v>
      </c>
      <c r="AA7" s="251"/>
      <c r="AB7" s="264"/>
      <c r="AC7" s="265">
        <f t="shared" si="0"/>
        <v>0.98065356895697531</v>
      </c>
      <c r="AD7" s="201"/>
      <c r="AE7" s="127"/>
      <c r="AF7" s="127"/>
      <c r="AK7" s="24"/>
      <c r="AL7" s="23"/>
      <c r="AM7" s="15"/>
      <c r="AN7" s="25"/>
      <c r="AO7" s="23"/>
      <c r="AP7" s="23"/>
    </row>
    <row r="8" spans="1:43">
      <c r="A8" s="30" t="str">
        <f>'Fluid (molkg) '!A8</f>
        <v>Hutchen Well</v>
      </c>
      <c r="B8" s="12" t="str">
        <f>'Fluid (molkg) '!B8</f>
        <v>Cedarville Area (State Hwy 38 to 18), West side of Valley</v>
      </c>
      <c r="C8" s="12" t="str">
        <f>'Fluid (molkg) '!C8</f>
        <v>Domestic</v>
      </c>
      <c r="D8" s="12" t="str">
        <f>'Fluid (molkg) '!D8</f>
        <v>6" Casing</v>
      </c>
      <c r="E8" s="27">
        <f>'Fluid (molkg) '!E8</f>
        <v>100</v>
      </c>
      <c r="F8" s="28">
        <f>'Fluid (molkg) '!F8</f>
        <v>0</v>
      </c>
      <c r="G8" s="11">
        <f>'Fluid (molkg) '!G8</f>
        <v>41.585273000000001</v>
      </c>
      <c r="H8" s="11">
        <f>'Fluid (molkg) '!H8</f>
        <v>-120.168612</v>
      </c>
      <c r="I8" s="27" t="str">
        <f>'Fluid (molkg) '!I8</f>
        <v>43N/16E-20B01</v>
      </c>
      <c r="J8" s="15">
        <f>'Fluid (molkg) '!J8</f>
        <v>3.9226464897805314E-3</v>
      </c>
      <c r="K8" s="16">
        <f>'Fluid (molkg) '!K8</f>
        <v>68</v>
      </c>
      <c r="L8" s="16">
        <f>'Fluid (molkg) '!L8</f>
        <v>20</v>
      </c>
      <c r="M8" s="17">
        <f>'Fluid (molkg) '!M8</f>
        <v>22838</v>
      </c>
      <c r="N8" s="265">
        <f>'Fluid (molkg) '!N8</f>
        <v>2.5118864315095812E-9</v>
      </c>
      <c r="O8" s="265">
        <f>'Fluid (molkg) '!O8</f>
        <v>5.0118723362727114E-9</v>
      </c>
      <c r="P8" s="246"/>
      <c r="Q8" s="303"/>
      <c r="R8" s="265" t="s">
        <v>492</v>
      </c>
      <c r="S8" s="303">
        <f>('Fluid (original units) sorted'!AF8/S$413)*S$414</f>
        <v>1.579080094258449E-2</v>
      </c>
      <c r="T8" s="303">
        <f>('Fluid (original units) sorted'!AB8/T$413)*T$414</f>
        <v>2.6377078318940841</v>
      </c>
      <c r="U8" s="303">
        <f>('Fluid (original units) sorted'!AD8/U$413)*U$414</f>
        <v>8.536100417852524E-2</v>
      </c>
      <c r="V8" s="303">
        <f>('Fluid (original units) sorted'!AE8/V$413)*V$414</f>
        <v>5.9233351197359882E-2</v>
      </c>
      <c r="W8" s="303">
        <f>('Fluid (original units) sorted'!V8/W$413)*W$414</f>
        <v>0.29940119760479045</v>
      </c>
      <c r="X8" s="303">
        <f>('Fluid (original units) sorted'!T8/X$413)*X$414</f>
        <v>2.6098564709433805</v>
      </c>
      <c r="Y8" s="303">
        <f>('Fluid (original units) sorted'!U8/Y$413)*Y$414</f>
        <v>2.3018903635196413E-2</v>
      </c>
      <c r="Z8" s="303"/>
      <c r="AA8" s="251"/>
      <c r="AB8" s="264"/>
      <c r="AC8" s="265">
        <f t="shared" si="0"/>
        <v>8.71692061295089</v>
      </c>
      <c r="AD8" s="201"/>
      <c r="AE8" s="127"/>
      <c r="AF8" s="127"/>
      <c r="AG8" s="127"/>
      <c r="AK8" s="24"/>
      <c r="AL8" s="23"/>
      <c r="AM8" s="15"/>
      <c r="AN8" s="25"/>
      <c r="AO8" s="23"/>
      <c r="AP8" s="23"/>
    </row>
    <row r="9" spans="1:43">
      <c r="A9" s="11" t="str">
        <f>'Fluid (molkg) '!A9</f>
        <v>43N/16E-18F01</v>
      </c>
      <c r="B9" s="12" t="str">
        <f>'Fluid (molkg) '!B9</f>
        <v>Cedarville Area (State Hwy 38 to 18), West side of Valley</v>
      </c>
      <c r="C9" s="12" t="str">
        <f>'Fluid (molkg) '!C9</f>
        <v>Irrigation</v>
      </c>
      <c r="D9" s="12" t="str">
        <f>'Fluid (molkg) '!D9</f>
        <v>Cased Depth</v>
      </c>
      <c r="E9" s="11">
        <f>'Fluid (molkg) '!E9</f>
        <v>285</v>
      </c>
      <c r="F9" s="13">
        <f>'Fluid (molkg) '!F9</f>
        <v>0</v>
      </c>
      <c r="G9" s="11">
        <f>'Fluid (molkg) '!G9</f>
        <v>41.597529000000002</v>
      </c>
      <c r="H9" s="11">
        <f>'Fluid (molkg) '!H9</f>
        <v>-120.196657</v>
      </c>
      <c r="I9" s="11" t="str">
        <f>'Fluid (molkg) '!I9</f>
        <v>43N/16E-18F01</v>
      </c>
      <c r="J9" s="15">
        <f>'Fluid (molkg) '!J9</f>
        <v>0.98989151691486832</v>
      </c>
      <c r="K9" s="16">
        <f>'Fluid (molkg) '!K9</f>
        <v>45.86</v>
      </c>
      <c r="L9" s="16">
        <f>'Fluid (molkg) '!L9</f>
        <v>7.7</v>
      </c>
      <c r="M9" s="17">
        <f>'Fluid (molkg) '!M9</f>
        <v>30193</v>
      </c>
      <c r="N9" s="265">
        <f>'Fluid (molkg) '!N9</f>
        <v>1.9952623149688773E-8</v>
      </c>
      <c r="O9" s="265">
        <f>'Fluid (molkg) '!O9</f>
        <v>1.2589254117941638E-8</v>
      </c>
      <c r="P9" s="246"/>
      <c r="Q9" s="303"/>
      <c r="R9" s="265" t="s">
        <v>492</v>
      </c>
      <c r="S9" s="303"/>
      <c r="T9" s="303"/>
      <c r="U9" s="303">
        <f>('Fluid (original units) sorted'!AD9/U$413)*U$414</f>
        <v>2.0819757116713477E-2</v>
      </c>
      <c r="V9" s="303"/>
      <c r="W9" s="303">
        <f>('Fluid (original units) sorted'!V9/W$413)*W$414</f>
        <v>0.34930139720558884</v>
      </c>
      <c r="X9" s="303">
        <f>('Fluid (original units) sorted'!T9/X$413)*X$414</f>
        <v>5.2197129418867609</v>
      </c>
      <c r="Y9" s="303">
        <f>('Fluid (original units) sorted'!U9/Y$413)*Y$414</f>
        <v>1.2788279797331341E-2</v>
      </c>
      <c r="Z9" s="303">
        <f>('Fluid (original units) sorted'!W9/Z$413)*Z$414</f>
        <v>0.65830076116025515</v>
      </c>
      <c r="AA9" s="251"/>
      <c r="AB9" s="264"/>
      <c r="AC9" s="265">
        <f t="shared" si="0"/>
        <v>14.943292479344384</v>
      </c>
      <c r="AD9" s="201"/>
      <c r="AE9" s="127"/>
      <c r="AK9" s="24"/>
      <c r="AL9" s="23"/>
      <c r="AM9" s="15"/>
      <c r="AN9" s="25"/>
      <c r="AO9" s="23"/>
      <c r="AP9" s="23"/>
    </row>
    <row r="10" spans="1:43">
      <c r="A10" s="11" t="str">
        <f>'Fluid (molkg) '!A10</f>
        <v>41N/16E-34H01</v>
      </c>
      <c r="B10" s="12" t="str">
        <f>'Fluid (molkg) '!B10</f>
        <v>Cedarville Area (State Hwy 38 to 18), West side of Valley</v>
      </c>
      <c r="C10" s="12">
        <f>'Fluid (molkg) '!C10</f>
        <v>0</v>
      </c>
      <c r="D10" s="12" t="str">
        <f>'Fluid (molkg) '!D10</f>
        <v>6" Cased to 70'</v>
      </c>
      <c r="E10" s="11">
        <f>'Fluid (molkg) '!E10</f>
        <v>78</v>
      </c>
      <c r="F10" s="13">
        <f>'Fluid (molkg) '!F10</f>
        <v>0</v>
      </c>
      <c r="G10" s="11">
        <f>'Fluid (molkg) '!G10</f>
        <v>41.378042999999998</v>
      </c>
      <c r="H10" s="11">
        <f>'Fluid (molkg) '!H10</f>
        <v>-120.125083</v>
      </c>
      <c r="I10" s="11" t="str">
        <f>'Fluid (molkg) '!I10</f>
        <v>41N/16E-34H01</v>
      </c>
      <c r="J10" s="15">
        <f>'Fluid (molkg) '!J10</f>
        <v>7.3804931344132654E-3</v>
      </c>
      <c r="K10" s="16">
        <f>'Fluid (molkg) '!K10</f>
        <v>48.92</v>
      </c>
      <c r="L10" s="16">
        <f>'Fluid (molkg) '!L10</f>
        <v>9.4</v>
      </c>
      <c r="M10" s="17">
        <f>'Fluid (molkg) '!M10</f>
        <v>21350</v>
      </c>
      <c r="N10" s="277" t="str">
        <f>'Fluid (molkg) '!N10</f>
        <v/>
      </c>
      <c r="O10" s="265">
        <f>'Fluid (molkg) '!O10</f>
        <v>1E-8</v>
      </c>
      <c r="P10" s="246"/>
      <c r="Q10" s="303"/>
      <c r="R10" s="265" t="s">
        <v>492</v>
      </c>
      <c r="S10" s="303">
        <f>('Fluid (original units) sorted'!AF10/S$413)*S$414</f>
        <v>1.052720062838966E-2</v>
      </c>
      <c r="T10" s="303">
        <f>('Fluid (original units) sorted'!AB10/T$413)*T$414</f>
        <v>0.83927067378448128</v>
      </c>
      <c r="U10" s="303">
        <f>('Fluid (original units) sorted'!AD10/U$413)*U$414</f>
        <v>2.2901732828384824E-2</v>
      </c>
      <c r="V10" s="303"/>
      <c r="W10" s="303">
        <f>('Fluid (original units) sorted'!V10/W$413)*W$414</f>
        <v>0.54890219560878251</v>
      </c>
      <c r="X10" s="303">
        <f>('Fluid (original units) sorted'!T10/X$413)*X$414</f>
        <v>0.21748803924528171</v>
      </c>
      <c r="Y10" s="303">
        <f>('Fluid (original units) sorted'!U10/Y$413)*Y$414</f>
        <v>3.3249527473061487E-2</v>
      </c>
      <c r="Z10" s="303">
        <f>('Fluid (original units) sorted'!W10/Z$413)*Z$414</f>
        <v>0.16457519029006379</v>
      </c>
      <c r="AA10" s="251"/>
      <c r="AB10" s="264"/>
      <c r="AC10" s="265">
        <f t="shared" si="0"/>
        <v>0.39622366422504046</v>
      </c>
      <c r="AD10" s="201"/>
      <c r="AE10" s="127"/>
      <c r="AF10" s="127"/>
      <c r="AG10" s="127"/>
      <c r="AK10" s="24"/>
      <c r="AL10" s="23"/>
      <c r="AM10" s="15"/>
      <c r="AN10" s="25"/>
      <c r="AO10" s="23"/>
      <c r="AP10" s="23"/>
    </row>
    <row r="11" spans="1:43" s="26" customFormat="1">
      <c r="A11" s="11" t="str">
        <f>'Fluid (molkg) '!A11</f>
        <v>41N/16E-35D01</v>
      </c>
      <c r="B11" s="12" t="str">
        <f>'Fluid (molkg) '!B11</f>
        <v>Cedarville Area (State Hwy 38 to 18), West side of Valley</v>
      </c>
      <c r="C11" s="12">
        <f>'Fluid (molkg) '!C11</f>
        <v>0</v>
      </c>
      <c r="D11" s="12" t="str">
        <f>'Fluid (molkg) '!D11</f>
        <v>6" Casing</v>
      </c>
      <c r="E11" s="11">
        <f>'Fluid (molkg) '!E11</f>
        <v>65</v>
      </c>
      <c r="F11" s="13">
        <f>'Fluid (molkg) '!F11</f>
        <v>0</v>
      </c>
      <c r="G11" s="11">
        <f>'Fluid (molkg) '!G11</f>
        <v>41.382091000000003</v>
      </c>
      <c r="H11" s="11">
        <f>'Fluid (molkg) '!H11</f>
        <v>-120.124168</v>
      </c>
      <c r="I11" s="11" t="str">
        <f>'Fluid (molkg) '!I11</f>
        <v>41N/16E-35D01</v>
      </c>
      <c r="J11" s="15">
        <f>'Fluid (molkg) '!J11</f>
        <v>-2.4673849381776948E-2</v>
      </c>
      <c r="K11" s="16">
        <f>'Fluid (molkg) '!K11</f>
        <v>50</v>
      </c>
      <c r="L11" s="16">
        <f>'Fluid (molkg) '!L11</f>
        <v>10</v>
      </c>
      <c r="M11" s="17">
        <f>'Fluid (molkg) '!M11</f>
        <v>21350</v>
      </c>
      <c r="N11" s="277" t="str">
        <f>'Fluid (molkg) '!N11</f>
        <v/>
      </c>
      <c r="O11" s="265">
        <f>'Fluid (molkg) '!O11</f>
        <v>1.5848931924611133E-8</v>
      </c>
      <c r="P11" s="246"/>
      <c r="Q11" s="303"/>
      <c r="R11" s="265" t="s">
        <v>492</v>
      </c>
      <c r="S11" s="303">
        <f>('Fluid (original units) sorted'!AF11/S$413)*S$414</f>
        <v>1.052720062838966E-2</v>
      </c>
      <c r="T11" s="303">
        <f>('Fluid (original units) sorted'!AB11/T$413)*T$414</f>
        <v>2.0981766844612033</v>
      </c>
      <c r="U11" s="303">
        <f>('Fluid (original units) sorted'!AD11/U$413)*U$414</f>
        <v>5.2049392791783687E-2</v>
      </c>
      <c r="V11" s="303">
        <f>('Fluid (original units) sorted'!AE11/V$413)*V$414</f>
        <v>1.4103178856514256E-2</v>
      </c>
      <c r="W11" s="303">
        <f>('Fluid (original units) sorted'!V11/W$413)*W$414</f>
        <v>0.94810379241516973</v>
      </c>
      <c r="X11" s="303">
        <f>('Fluid (original units) sorted'!T11/X$413)*X$414</f>
        <v>0.43497607849056341</v>
      </c>
      <c r="Y11" s="303">
        <f>('Fluid (original units) sorted'!U11/Y$413)*Y$414</f>
        <v>2.0461247675730147E-2</v>
      </c>
      <c r="Z11" s="303">
        <f>('Fluid (original units) sorted'!W11/Z$413)*Z$414</f>
        <v>0.66652952067475824</v>
      </c>
      <c r="AA11" s="251"/>
      <c r="AB11" s="264"/>
      <c r="AC11" s="265">
        <f t="shared" si="0"/>
        <v>0.45878529541846791</v>
      </c>
      <c r="AD11" s="201"/>
      <c r="AE11" s="127"/>
      <c r="AF11" s="127"/>
      <c r="AG11" s="127"/>
      <c r="AH11" s="21"/>
      <c r="AI11" s="11"/>
      <c r="AJ11" s="11"/>
      <c r="AK11" s="24"/>
      <c r="AL11" s="23"/>
      <c r="AM11" s="15"/>
      <c r="AN11" s="25"/>
      <c r="AO11" s="23"/>
      <c r="AP11" s="23"/>
      <c r="AQ11" s="11"/>
    </row>
    <row r="12" spans="1:43" s="26" customFormat="1">
      <c r="A12" s="11" t="str">
        <f>'Fluid (molkg) '!A12</f>
        <v>42N/16E-06L02</v>
      </c>
      <c r="B12" s="12" t="str">
        <f>'Fluid (molkg) '!B12</f>
        <v>Cedarville Area (State Hwy 38 to 18), West side of Valley</v>
      </c>
      <c r="C12" s="12" t="str">
        <f>'Fluid (molkg) '!C12</f>
        <v>Industrial</v>
      </c>
      <c r="D12" s="12" t="str">
        <f>'Fluid (molkg) '!D12</f>
        <v>6" Cased Depth</v>
      </c>
      <c r="E12" s="30">
        <f>'Fluid (molkg) '!E12</f>
        <v>84</v>
      </c>
      <c r="F12" s="31">
        <f>'Fluid (molkg) '!F12</f>
        <v>0</v>
      </c>
      <c r="G12" s="11">
        <f>'Fluid (molkg) '!G12</f>
        <v>41.530287999999999</v>
      </c>
      <c r="H12" s="11">
        <f>'Fluid (molkg) '!H12</f>
        <v>-120.188124</v>
      </c>
      <c r="I12" s="11" t="str">
        <f>'Fluid (molkg) '!I12</f>
        <v>42N/16E-06L02</v>
      </c>
      <c r="J12" s="15">
        <f>'Fluid (molkg) '!J12</f>
        <v>8.267518834475393E-3</v>
      </c>
      <c r="K12" s="16">
        <f>'Fluid (molkg) '!K12</f>
        <v>50</v>
      </c>
      <c r="L12" s="16">
        <f>'Fluid (molkg) '!L12</f>
        <v>10</v>
      </c>
      <c r="M12" s="17">
        <f>'Fluid (molkg) '!M12</f>
        <v>21788</v>
      </c>
      <c r="N12" s="277" t="str">
        <f>'Fluid (molkg) '!N12</f>
        <v/>
      </c>
      <c r="O12" s="265">
        <f>'Fluid (molkg) '!O12</f>
        <v>7.9432823472428087E-9</v>
      </c>
      <c r="P12" s="246"/>
      <c r="Q12" s="303"/>
      <c r="R12" s="265" t="s">
        <v>492</v>
      </c>
      <c r="S12" s="303">
        <f>('Fluid (original units) sorted'!AF12/S$413)*S$414</f>
        <v>5.2636003141948301E-3</v>
      </c>
      <c r="T12" s="303">
        <f>('Fluid (original units) sorted'!AB12/T$413)*T$414</f>
        <v>2.4178988459029105</v>
      </c>
      <c r="U12" s="303">
        <f>('Fluid (original units) sorted'!AD12/U$413)*U$414</f>
        <v>0.22901732828384824</v>
      </c>
      <c r="V12" s="303">
        <f>('Fluid (original units) sorted'!AE12/V$413)*V$414</f>
        <v>2.8206357713028513E-2</v>
      </c>
      <c r="W12" s="303">
        <f>('Fluid (original units) sorted'!V12/W$413)*W$414</f>
        <v>1.4970059880239521</v>
      </c>
      <c r="X12" s="303">
        <f>('Fluid (original units) sorted'!T12/X$413)*X$414</f>
        <v>0.47847368633961973</v>
      </c>
      <c r="Y12" s="303">
        <f>('Fluid (original units) sorted'!U12/Y$413)*Y$414</f>
        <v>1.5345935756797609E-2</v>
      </c>
      <c r="Z12" s="303">
        <f>('Fluid (original units) sorted'!W12/Z$413)*Z$414</f>
        <v>0.78173215387780293</v>
      </c>
      <c r="AA12" s="251"/>
      <c r="AB12" s="264"/>
      <c r="AC12" s="265">
        <f t="shared" si="0"/>
        <v>0.31962042247486599</v>
      </c>
      <c r="AD12" s="201"/>
      <c r="AE12" s="127"/>
      <c r="AF12" s="127"/>
      <c r="AG12" s="127"/>
      <c r="AH12" s="21"/>
      <c r="AI12" s="11"/>
      <c r="AJ12" s="11"/>
      <c r="AK12" s="24"/>
      <c r="AL12" s="23"/>
      <c r="AM12" s="15"/>
      <c r="AN12" s="25"/>
      <c r="AO12" s="23"/>
      <c r="AP12" s="23"/>
      <c r="AQ12" s="11"/>
    </row>
    <row r="13" spans="1:43" s="26" customFormat="1">
      <c r="A13" s="11" t="str">
        <f>'Fluid (molkg) '!A13</f>
        <v>42N/16E-33J01</v>
      </c>
      <c r="B13" s="12" t="str">
        <f>'Fluid (molkg) '!B13</f>
        <v>Cedarville Area (State Hwy 38 to 18), West side of Valley</v>
      </c>
      <c r="C13" s="12" t="str">
        <f>'Fluid (molkg) '!C13</f>
        <v>Domestic</v>
      </c>
      <c r="D13" s="12" t="str">
        <f>'Fluid (molkg) '!D13</f>
        <v>4" Casing</v>
      </c>
      <c r="E13" s="30">
        <f>'Fluid (molkg) '!E13</f>
        <v>65</v>
      </c>
      <c r="F13" s="31">
        <f>'Fluid (molkg) '!F13</f>
        <v>0</v>
      </c>
      <c r="G13" s="11">
        <f>'Fluid (molkg) '!G13</f>
        <v>41.461796999999997</v>
      </c>
      <c r="H13" s="11">
        <f>'Fluid (molkg) '!H13</f>
        <v>-120.147023</v>
      </c>
      <c r="I13" s="11" t="str">
        <f>'Fluid (molkg) '!I13</f>
        <v>42N/16E-33J01</v>
      </c>
      <c r="J13" s="15">
        <f>'Fluid (molkg) '!J13</f>
        <v>-1.6275895882829162E-2</v>
      </c>
      <c r="K13" s="16">
        <f>'Fluid (molkg) '!K13</f>
        <v>50</v>
      </c>
      <c r="L13" s="16">
        <f>'Fluid (molkg) '!L13</f>
        <v>10</v>
      </c>
      <c r="M13" s="17">
        <f>'Fluid (molkg) '!M13</f>
        <v>21350</v>
      </c>
      <c r="N13" s="277" t="str">
        <f>'Fluid (molkg) '!N13</f>
        <v/>
      </c>
      <c r="O13" s="265">
        <f>'Fluid (molkg) '!O13</f>
        <v>5.0118723362727114E-9</v>
      </c>
      <c r="P13" s="246"/>
      <c r="Q13" s="303"/>
      <c r="R13" s="265" t="s">
        <v>492</v>
      </c>
      <c r="S13" s="303">
        <f>('Fluid (original units) sorted'!AF13/S$413)*S$414</f>
        <v>1.052720062838966E-2</v>
      </c>
      <c r="T13" s="303">
        <f>('Fluid (original units) sorted'!AB13/T$413)*T$414</f>
        <v>2.1980898599117364</v>
      </c>
      <c r="U13" s="303">
        <f>('Fluid (original units) sorted'!AD13/U$413)*U$414</f>
        <v>5.8295319926797727E-2</v>
      </c>
      <c r="V13" s="303">
        <f>('Fluid (original units) sorted'!AE13/V$413)*V$414</f>
        <v>5.6412715426057025E-2</v>
      </c>
      <c r="W13" s="303">
        <f>('Fluid (original units) sorted'!V13/W$413)*W$414</f>
        <v>0.94810379241516973</v>
      </c>
      <c r="X13" s="303">
        <f>('Fluid (original units) sorted'!T13/X$413)*X$414</f>
        <v>0.8264545491320705</v>
      </c>
      <c r="Y13" s="303">
        <f>('Fluid (original units) sorted'!U13/Y$413)*Y$414</f>
        <v>1.5345935756797609E-2</v>
      </c>
      <c r="Z13" s="303">
        <f>('Fluid (original units) sorted'!W13/Z$413)*Z$414</f>
        <v>0.48549681135568817</v>
      </c>
      <c r="AA13" s="251"/>
      <c r="AB13" s="264"/>
      <c r="AC13" s="265">
        <f t="shared" si="0"/>
        <v>0.87169206129508903</v>
      </c>
      <c r="AD13" s="201"/>
      <c r="AE13" s="127"/>
      <c r="AF13" s="127"/>
      <c r="AG13" s="127"/>
      <c r="AH13" s="21"/>
      <c r="AI13" s="11"/>
      <c r="AJ13" s="11"/>
      <c r="AK13" s="24"/>
      <c r="AL13" s="23"/>
      <c r="AM13" s="15"/>
      <c r="AN13" s="25"/>
      <c r="AO13" s="23"/>
      <c r="AP13" s="23"/>
      <c r="AQ13" s="11"/>
    </row>
    <row r="14" spans="1:43" s="26" customFormat="1">
      <c r="A14" s="11" t="str">
        <f>'Fluid (molkg) '!A14</f>
        <v>42N/17E-17G01</v>
      </c>
      <c r="B14" s="12" t="str">
        <f>'Fluid (molkg) '!B14</f>
        <v>Cedarville Area (State Hwy 38 to 18), West side of Valley</v>
      </c>
      <c r="C14" s="12" t="str">
        <f>'Fluid (molkg) '!C14</f>
        <v>Irrigation</v>
      </c>
      <c r="D14" s="12">
        <f>'Fluid (molkg) '!D14</f>
        <v>0</v>
      </c>
      <c r="E14" s="11">
        <f>'Fluid (molkg) '!E14</f>
        <v>640</v>
      </c>
      <c r="F14" s="13">
        <f>'Fluid (molkg) '!F14</f>
        <v>0</v>
      </c>
      <c r="G14" s="11">
        <f>'Fluid (molkg) '!G14</f>
        <v>41.508870999999999</v>
      </c>
      <c r="H14" s="11">
        <f>'Fluid (molkg) '!H14</f>
        <v>-120.171447</v>
      </c>
      <c r="I14" s="11" t="str">
        <f>'Fluid (molkg) '!I14</f>
        <v>42N/17E-17G01</v>
      </c>
      <c r="J14" s="15">
        <f>'Fluid (molkg) '!J14</f>
        <v>5.558706303925421E-2</v>
      </c>
      <c r="K14" s="16">
        <f>'Fluid (molkg) '!K14</f>
        <v>50.900000000000006</v>
      </c>
      <c r="L14" s="16">
        <f>'Fluid (molkg) '!L14</f>
        <v>10.5</v>
      </c>
      <c r="M14" s="17">
        <f>'Fluid (molkg) '!M14</f>
        <v>30189</v>
      </c>
      <c r="N14" s="265">
        <f>'Fluid (molkg) '!N14</f>
        <v>5.0118723362727164E-8</v>
      </c>
      <c r="O14" s="265">
        <f>'Fluid (molkg) '!O14</f>
        <v>2.5118864315095751E-8</v>
      </c>
      <c r="P14" s="246"/>
      <c r="Q14" s="303"/>
      <c r="R14" s="265" t="s">
        <v>492</v>
      </c>
      <c r="S14" s="303"/>
      <c r="T14" s="303">
        <f>('Fluid (original units) sorted'!AB14/T$413)*T$414</f>
        <v>1.7185066177491759</v>
      </c>
      <c r="U14" s="303"/>
      <c r="V14" s="303">
        <f>('Fluid (original units) sorted'!AE14/V$413)*V$414</f>
        <v>2.8206357713028513E-2</v>
      </c>
      <c r="W14" s="303">
        <f>('Fluid (original units) sorted'!V14/W$413)*W$414</f>
        <v>0.99800399201596812</v>
      </c>
      <c r="X14" s="303">
        <f>('Fluid (original units) sorted'!T14/X$413)*X$414</f>
        <v>0.43497607849056341</v>
      </c>
      <c r="Y14" s="303">
        <f>('Fluid (original units) sorted'!U14/Y$413)*Y$414</f>
        <v>2.5576559594662682E-2</v>
      </c>
      <c r="Z14" s="303">
        <f>('Fluid (original units) sorted'!W14/Z$413)*Z$414</f>
        <v>0.49372557087019131</v>
      </c>
      <c r="AA14" s="251"/>
      <c r="AB14" s="264"/>
      <c r="AC14" s="265">
        <f t="shared" si="0"/>
        <v>0.43584603064754451</v>
      </c>
      <c r="AD14" s="201"/>
      <c r="AE14" s="129"/>
      <c r="AF14" s="127"/>
      <c r="AG14" s="129"/>
      <c r="AH14" s="21"/>
      <c r="AI14" s="11"/>
      <c r="AJ14" s="11"/>
      <c r="AK14" s="24"/>
      <c r="AL14" s="23"/>
      <c r="AM14" s="15"/>
      <c r="AN14" s="25"/>
      <c r="AO14" s="23"/>
      <c r="AP14" s="23"/>
      <c r="AQ14" s="11"/>
    </row>
    <row r="15" spans="1:43" s="26" customFormat="1">
      <c r="A15" s="11" t="str">
        <f>'Fluid (molkg) '!A15</f>
        <v>42N/16E-08M01</v>
      </c>
      <c r="B15" s="12" t="str">
        <f>'Fluid (molkg) '!B15</f>
        <v>Cedarville Area (State Hwy 38 to 18), West side of Valley</v>
      </c>
      <c r="C15" s="12" t="str">
        <f>'Fluid (molkg) '!C15</f>
        <v>Domestic</v>
      </c>
      <c r="D15" s="12">
        <f>'Fluid (molkg) '!D15</f>
        <v>0</v>
      </c>
      <c r="E15" s="11">
        <f>'Fluid (molkg) '!E15</f>
        <v>0</v>
      </c>
      <c r="F15" s="13">
        <f>'Fluid (molkg) '!F15</f>
        <v>0</v>
      </c>
      <c r="G15" s="11">
        <f>'Fluid (molkg) '!G15</f>
        <v>41.521382000000003</v>
      </c>
      <c r="H15" s="11">
        <f>'Fluid (molkg) '!H15</f>
        <v>-120.177663</v>
      </c>
      <c r="I15" s="11" t="str">
        <f>'Fluid (molkg) '!I15</f>
        <v>42N/16E-08M01</v>
      </c>
      <c r="J15" s="15">
        <f>'Fluid (molkg) '!J15</f>
        <v>-1</v>
      </c>
      <c r="K15" s="16">
        <f>'Fluid (molkg) '!K15</f>
        <v>51.8</v>
      </c>
      <c r="L15" s="16">
        <f>'Fluid (molkg) '!L15</f>
        <v>11</v>
      </c>
      <c r="M15" s="17">
        <f>'Fluid (molkg) '!M15</f>
        <v>26191</v>
      </c>
      <c r="N15" s="265">
        <f>'Fluid (molkg) '!N15</f>
        <v>5.0118723362727164E-8</v>
      </c>
      <c r="O15" s="265">
        <f>'Fluid (molkg) '!O15</f>
        <v>1.5848931924611133E-8</v>
      </c>
      <c r="P15" s="246"/>
      <c r="Q15" s="303"/>
      <c r="R15" s="265" t="s">
        <v>492</v>
      </c>
      <c r="S15" s="303"/>
      <c r="T15" s="303">
        <f>('Fluid (original units) sorted'!AB15/T$413)*T$414</f>
        <v>2.3779335757226967</v>
      </c>
      <c r="U15" s="303"/>
      <c r="V15" s="303"/>
      <c r="W15" s="303"/>
      <c r="X15" s="303"/>
      <c r="Y15" s="303"/>
      <c r="Z15" s="303"/>
      <c r="AA15" s="251"/>
      <c r="AB15" s="264"/>
      <c r="AC15" s="265"/>
      <c r="AD15" s="201"/>
      <c r="AE15" s="129"/>
      <c r="AF15" s="127"/>
      <c r="AG15" s="129"/>
      <c r="AH15" s="21"/>
      <c r="AI15" s="11"/>
      <c r="AJ15" s="11"/>
      <c r="AK15" s="24"/>
      <c r="AL15" s="23"/>
      <c r="AM15" s="15"/>
      <c r="AN15" s="25"/>
      <c r="AO15" s="23"/>
      <c r="AP15" s="23"/>
      <c r="AQ15" s="11"/>
    </row>
    <row r="16" spans="1:43">
      <c r="A16" s="11" t="str">
        <f>'Fluid (molkg) '!A16</f>
        <v>41N/16E-04P01</v>
      </c>
      <c r="B16" s="12" t="str">
        <f>'Fluid (molkg) '!B16</f>
        <v>Cedarville Area (State Hwy 38 to 18), West side of Valley</v>
      </c>
      <c r="C16" s="12" t="str">
        <f>'Fluid (molkg) '!C16</f>
        <v>Irrigation</v>
      </c>
      <c r="D16" s="12" t="str">
        <f>'Fluid (molkg) '!D16</f>
        <v>14" Cased Depth</v>
      </c>
      <c r="E16" s="11">
        <f>'Fluid (molkg) '!E16</f>
        <v>275</v>
      </c>
      <c r="F16" s="13">
        <f>'Fluid (molkg) '!F16</f>
        <v>0</v>
      </c>
      <c r="G16" s="11">
        <f>'Fluid (molkg) '!G16</f>
        <v>41.442207000000003</v>
      </c>
      <c r="H16" s="11">
        <f>'Fluid (molkg) '!H16</f>
        <v>-120.15018499999999</v>
      </c>
      <c r="I16" s="11" t="str">
        <f>'Fluid (molkg) '!I16</f>
        <v>41N/16E-04P01</v>
      </c>
      <c r="J16" s="15" t="e">
        <f>'Fluid (molkg) '!J16</f>
        <v>#DIV/0!</v>
      </c>
      <c r="K16" s="16">
        <f>'Fluid (molkg) '!K16</f>
        <v>51.980000000000004</v>
      </c>
      <c r="L16" s="16">
        <f>'Fluid (molkg) '!L16</f>
        <v>11.1</v>
      </c>
      <c r="M16" s="17">
        <f>'Fluid (molkg) '!M16</f>
        <v>30551</v>
      </c>
      <c r="N16" s="265">
        <f>'Fluid (molkg) '!N16</f>
        <v>1.9952623149688773E-8</v>
      </c>
      <c r="O16" s="277" t="str">
        <f>'Fluid (molkg) '!O16</f>
        <v/>
      </c>
      <c r="P16" s="246"/>
      <c r="Q16" s="303"/>
      <c r="R16" s="265" t="s">
        <v>492</v>
      </c>
      <c r="S16" s="303"/>
      <c r="T16" s="303"/>
      <c r="U16" s="303"/>
      <c r="V16" s="303"/>
      <c r="W16" s="303"/>
      <c r="X16" s="303"/>
      <c r="Y16" s="303"/>
      <c r="Z16" s="303"/>
      <c r="AA16" s="251"/>
      <c r="AB16" s="264"/>
      <c r="AC16" s="265"/>
      <c r="AD16" s="201"/>
      <c r="AK16" s="24"/>
      <c r="AL16" s="23"/>
      <c r="AM16" s="15"/>
      <c r="AN16" s="25"/>
      <c r="AO16" s="23"/>
      <c r="AP16" s="23"/>
    </row>
    <row r="17" spans="1:43">
      <c r="A17" s="11" t="str">
        <f>'Fluid (molkg) '!A17</f>
        <v>42N/16E-04P01</v>
      </c>
      <c r="B17" s="12" t="str">
        <f>'Fluid (molkg) '!B17</f>
        <v>Cedarville Area (State Hwy 38 to 18), West side of Valley</v>
      </c>
      <c r="C17" s="12" t="str">
        <f>'Fluid (molkg) '!C17</f>
        <v>Irrigation</v>
      </c>
      <c r="D17" s="12">
        <f>'Fluid (molkg) '!D17</f>
        <v>0</v>
      </c>
      <c r="E17" s="30">
        <f>'Fluid (molkg) '!E17</f>
        <v>120</v>
      </c>
      <c r="F17" s="31">
        <f>'Fluid (molkg) '!F17</f>
        <v>0</v>
      </c>
      <c r="G17" s="11">
        <f>'Fluid (molkg) '!G17</f>
        <v>41.530273000000001</v>
      </c>
      <c r="H17" s="11">
        <f>'Fluid (molkg) '!H17</f>
        <v>-120.156796</v>
      </c>
      <c r="I17" s="11" t="str">
        <f>'Fluid (molkg) '!I17</f>
        <v>42N/16E-04P01</v>
      </c>
      <c r="J17" s="15">
        <f>'Fluid (molkg) '!J17</f>
        <v>-8.6231025355846813E-3</v>
      </c>
      <c r="K17" s="16">
        <f>'Fluid (molkg) '!K17</f>
        <v>51.980000000000004</v>
      </c>
      <c r="L17" s="16">
        <f>'Fluid (molkg) '!L17</f>
        <v>11.1</v>
      </c>
      <c r="M17" s="17">
        <f>'Fluid (molkg) '!M17</f>
        <v>21349</v>
      </c>
      <c r="N17" s="277" t="str">
        <f>'Fluid (molkg) '!N17</f>
        <v/>
      </c>
      <c r="O17" s="265">
        <f>'Fluid (molkg) '!O17</f>
        <v>1.9952623149688773E-8</v>
      </c>
      <c r="P17" s="246"/>
      <c r="Q17" s="303"/>
      <c r="R17" s="265" t="s">
        <v>492</v>
      </c>
      <c r="S17" s="303">
        <f>('Fluid (original units) sorted'!AF17/S$413)*S$414</f>
        <v>1.052720062838966E-2</v>
      </c>
      <c r="T17" s="303">
        <f>('Fluid (original units) sorted'!AB17/T$413)*T$414</f>
        <v>3.4170306004082454</v>
      </c>
      <c r="U17" s="303">
        <f>('Fluid (original units) sorted'!AD17/U$413)*U$414</f>
        <v>0.29147659963398864</v>
      </c>
      <c r="V17" s="303">
        <f>('Fluid (original units) sorted'!AE17/V$413)*V$414</f>
        <v>0.2256508617042281</v>
      </c>
      <c r="W17" s="303">
        <f>('Fluid (original units) sorted'!V17/W$413)*W$414</f>
        <v>1.5968063872255489</v>
      </c>
      <c r="X17" s="303">
        <f>('Fluid (original units) sorted'!T17/X$413)*X$414</f>
        <v>0.8264545491320705</v>
      </c>
      <c r="Y17" s="303">
        <f>('Fluid (original units) sorted'!U17/Y$413)*Y$414</f>
        <v>3.3249527473061487E-2</v>
      </c>
      <c r="Z17" s="303">
        <f>('Fluid (original units) sorted'!W17/Z$413)*Z$414</f>
        <v>1.6457519029006378</v>
      </c>
      <c r="AA17" s="251"/>
      <c r="AB17" s="264"/>
      <c r="AC17" s="265">
        <f t="shared" si="0"/>
        <v>0.5175671613939592</v>
      </c>
      <c r="AD17" s="201"/>
      <c r="AE17" s="127"/>
      <c r="AF17" s="127"/>
      <c r="AG17" s="127"/>
      <c r="AK17" s="24"/>
      <c r="AL17" s="23"/>
      <c r="AM17" s="15"/>
      <c r="AN17" s="25"/>
      <c r="AO17" s="23"/>
      <c r="AP17" s="23"/>
    </row>
    <row r="18" spans="1:43">
      <c r="A18" s="11" t="str">
        <f>'Fluid (molkg) '!A18</f>
        <v>42N/16E-29B02</v>
      </c>
      <c r="B18" s="12" t="str">
        <f>'Fluid (molkg) '!B18</f>
        <v>Cedarville Area (State Hwy 38 to 18), West side of Valley</v>
      </c>
      <c r="C18" s="12" t="str">
        <f>'Fluid (molkg) '!C18</f>
        <v>Irrigation</v>
      </c>
      <c r="D18" s="12" t="str">
        <f>'Fluid (molkg) '!D18</f>
        <v>14" Cased Depth</v>
      </c>
      <c r="E18" s="11">
        <f>'Fluid (molkg) '!E18</f>
        <v>475</v>
      </c>
      <c r="F18" s="13">
        <f>'Fluid (molkg) '!F18</f>
        <v>0</v>
      </c>
      <c r="G18" s="11">
        <f>'Fluid (molkg) '!G18</f>
        <v>41.483283</v>
      </c>
      <c r="H18" s="11">
        <f>'Fluid (molkg) '!H18</f>
        <v>-120.17195</v>
      </c>
      <c r="I18" s="11" t="str">
        <f>'Fluid (molkg) '!I18</f>
        <v>42N/16E-29B02</v>
      </c>
      <c r="J18" s="15">
        <f>'Fluid (molkg) '!J18</f>
        <v>0.87867026384598446</v>
      </c>
      <c r="K18" s="16">
        <f>'Fluid (molkg) '!K18</f>
        <v>51.980000000000004</v>
      </c>
      <c r="L18" s="16">
        <f>'Fluid (molkg) '!L18</f>
        <v>11.1</v>
      </c>
      <c r="M18" s="17">
        <f>'Fluid (molkg) '!M18</f>
        <v>27227</v>
      </c>
      <c r="N18" s="265">
        <f>'Fluid (molkg) '!N18</f>
        <v>6.3095734448019177E-8</v>
      </c>
      <c r="O18" s="265">
        <f>'Fluid (molkg) '!O18</f>
        <v>6.3095734448019329E-9</v>
      </c>
      <c r="P18" s="246"/>
      <c r="Q18" s="303"/>
      <c r="R18" s="265" t="s">
        <v>492</v>
      </c>
      <c r="S18" s="303"/>
      <c r="T18" s="303">
        <f>('Fluid (original units) sorted'!AB18/T$413)*T$414</f>
        <v>6.7940959306362764E-2</v>
      </c>
      <c r="U18" s="303"/>
      <c r="V18" s="303">
        <f>('Fluid (original units) sorted'!AE18/V$413)*V$414</f>
        <v>7.0515894282571281E-2</v>
      </c>
      <c r="W18" s="303">
        <f>('Fluid (original units) sorted'!V18/W$413)*W$414</f>
        <v>1.2974051896207586</v>
      </c>
      <c r="X18" s="303">
        <f>('Fluid (original units) sorted'!T18/X$413)*X$414</f>
        <v>0.40887751378112963</v>
      </c>
      <c r="Y18" s="303">
        <f>('Fluid (original units) sorted'!U18/Y$413)*Y$414</f>
        <v>1.7852438597074551E-2</v>
      </c>
      <c r="Z18" s="303">
        <f>('Fluid (original units) sorted'!W18/Z$413)*Z$414</f>
        <v>0.41966673523966258</v>
      </c>
      <c r="AA18" s="251"/>
      <c r="AB18" s="264"/>
      <c r="AC18" s="265">
        <f t="shared" si="0"/>
        <v>0.31515020677591682</v>
      </c>
      <c r="AD18" s="201"/>
      <c r="AE18" s="127"/>
      <c r="AF18" s="127"/>
      <c r="AK18" s="24"/>
      <c r="AL18" s="23"/>
      <c r="AM18" s="15"/>
      <c r="AN18" s="25"/>
      <c r="AO18" s="23"/>
      <c r="AP18" s="23"/>
    </row>
    <row r="19" spans="1:43" s="26" customFormat="1">
      <c r="A19" s="27" t="str">
        <f>'Fluid (molkg) '!A19</f>
        <v>42N/16E-29B02</v>
      </c>
      <c r="B19" s="12" t="str">
        <f>'Fluid (molkg) '!B19</f>
        <v>Cedarville Area (State Hwy 38 to 18), West side of Valley</v>
      </c>
      <c r="C19" s="12" t="str">
        <f>'Fluid (molkg) '!C19</f>
        <v>Irrigation</v>
      </c>
      <c r="D19" s="12" t="str">
        <f>'Fluid (molkg) '!D19</f>
        <v>14" Cased Depth</v>
      </c>
      <c r="E19" s="27">
        <f>'Fluid (molkg) '!E19</f>
        <v>475</v>
      </c>
      <c r="F19" s="28">
        <f>'Fluid (molkg) '!F19</f>
        <v>0</v>
      </c>
      <c r="G19" s="11">
        <f>'Fluid (molkg) '!G19</f>
        <v>41.483283</v>
      </c>
      <c r="H19" s="11">
        <f>'Fluid (molkg) '!H19</f>
        <v>-120.17195</v>
      </c>
      <c r="I19" s="27" t="str">
        <f>'Fluid (molkg) '!I19</f>
        <v>42N/16E-29B02</v>
      </c>
      <c r="J19" s="15">
        <f>'Fluid (molkg) '!J19</f>
        <v>2.3267675288210762E-2</v>
      </c>
      <c r="K19" s="16">
        <f>'Fluid (molkg) '!K19</f>
        <v>51.980000000000004</v>
      </c>
      <c r="L19" s="16">
        <f>'Fluid (molkg) '!L19</f>
        <v>11.1</v>
      </c>
      <c r="M19" s="17">
        <f>'Fluid (molkg) '!M19</f>
        <v>30903</v>
      </c>
      <c r="N19" s="265">
        <f>'Fluid (molkg) '!N19</f>
        <v>5.0118723362727164E-8</v>
      </c>
      <c r="O19" s="265">
        <f>'Fluid (molkg) '!O19</f>
        <v>6.3095734448019329E-9</v>
      </c>
      <c r="P19" s="246"/>
      <c r="Q19" s="303"/>
      <c r="R19" s="265" t="s">
        <v>492</v>
      </c>
      <c r="S19" s="303"/>
      <c r="T19" s="303">
        <f>('Fluid (original units) sorted'!AB19/T$413)*T$414</f>
        <v>1.7984371581096028</v>
      </c>
      <c r="U19" s="303">
        <f>('Fluid (original units) sorted'!AD19/U$413)*U$414</f>
        <v>6.2459271350140427E-2</v>
      </c>
      <c r="V19" s="303">
        <f>('Fluid (original units) sorted'!AE19/V$413)*V$414</f>
        <v>2.8206357713028513E-2</v>
      </c>
      <c r="W19" s="303">
        <f>('Fluid (original units) sorted'!V19/W$413)*W$414</f>
        <v>1.1477045908183634</v>
      </c>
      <c r="X19" s="303">
        <f>('Fluid (original units) sorted'!T19/X$413)*X$414</f>
        <v>0.43497607849056341</v>
      </c>
      <c r="Y19" s="303">
        <f>('Fluid (original units) sorted'!U19/Y$413)*Y$414</f>
        <v>1.5345935756797609E-2</v>
      </c>
      <c r="Z19" s="303">
        <f>('Fluid (original units) sorted'!W19/Z$413)*Z$414</f>
        <v>0.41143797572515944</v>
      </c>
      <c r="AA19" s="251"/>
      <c r="AB19" s="264"/>
      <c r="AC19" s="265">
        <f t="shared" si="0"/>
        <v>0.37899654838916913</v>
      </c>
      <c r="AD19" s="201"/>
      <c r="AE19" s="127"/>
      <c r="AF19" s="127"/>
      <c r="AG19" s="129"/>
      <c r="AH19" s="21"/>
      <c r="AI19" s="11"/>
      <c r="AJ19" s="11"/>
      <c r="AK19" s="24"/>
      <c r="AL19" s="23"/>
      <c r="AM19" s="15"/>
      <c r="AN19" s="25"/>
      <c r="AO19" s="23"/>
      <c r="AP19" s="23"/>
      <c r="AQ19" s="11"/>
    </row>
    <row r="20" spans="1:43" s="26" customFormat="1">
      <c r="A20" s="11" t="str">
        <f>'Fluid (molkg) '!A20</f>
        <v>42N/16E-29G01</v>
      </c>
      <c r="B20" s="12" t="str">
        <f>'Fluid (molkg) '!B20</f>
        <v>Cedarville Area (State Hwy 38 to 18), West side of Valley</v>
      </c>
      <c r="C20" s="12" t="str">
        <f>'Fluid (molkg) '!C20</f>
        <v>Irrigation</v>
      </c>
      <c r="D20" s="12" t="str">
        <f>'Fluid (molkg) '!D20</f>
        <v>12" Casing</v>
      </c>
      <c r="E20" s="11">
        <f>'Fluid (molkg) '!E20</f>
        <v>153</v>
      </c>
      <c r="F20" s="13">
        <f>'Fluid (molkg) '!F20</f>
        <v>0</v>
      </c>
      <c r="G20" s="11">
        <f>'Fluid (molkg) '!G20</f>
        <v>41.479577999999997</v>
      </c>
      <c r="H20" s="11">
        <f>'Fluid (molkg) '!H20</f>
        <v>-120.173332</v>
      </c>
      <c r="I20" s="11" t="str">
        <f>'Fluid (molkg) '!I20</f>
        <v>42N/16E-29G01</v>
      </c>
      <c r="J20" s="15">
        <f>'Fluid (molkg) '!J20</f>
        <v>2.4611250524487479E-2</v>
      </c>
      <c r="K20" s="16">
        <f>'Fluid (molkg) '!K20</f>
        <v>51.980000000000004</v>
      </c>
      <c r="L20" s="16">
        <f>'Fluid (molkg) '!L20</f>
        <v>11.1</v>
      </c>
      <c r="M20" s="17">
        <f>'Fluid (molkg) '!M20</f>
        <v>27227</v>
      </c>
      <c r="N20" s="265">
        <f>'Fluid (molkg) '!N20</f>
        <v>7.943282347242818E-8</v>
      </c>
      <c r="O20" s="265">
        <f>'Fluid (molkg) '!O20</f>
        <v>7.9432823472428087E-9</v>
      </c>
      <c r="P20" s="246"/>
      <c r="Q20" s="303"/>
      <c r="R20" s="265" t="s">
        <v>492</v>
      </c>
      <c r="S20" s="303"/>
      <c r="T20" s="303">
        <f>('Fluid (original units) sorted'!AB20/T$413)*T$414</f>
        <v>1.6785413475689626</v>
      </c>
      <c r="U20" s="303">
        <f>('Fluid (original units) sorted'!AD20/U$413)*U$414</f>
        <v>7.9115077043511201E-2</v>
      </c>
      <c r="V20" s="303"/>
      <c r="W20" s="303">
        <f>('Fluid (original units) sorted'!V20/W$413)*W$414</f>
        <v>1.097804391217565</v>
      </c>
      <c r="X20" s="303">
        <f>('Fluid (original units) sorted'!T20/X$413)*X$414</f>
        <v>0.47847368633961973</v>
      </c>
      <c r="Y20" s="303">
        <f>('Fluid (original units) sorted'!U20/Y$413)*Y$414</f>
        <v>7.6729678783988044E-3</v>
      </c>
      <c r="Z20" s="303">
        <f>('Fluid (original units) sorted'!W20/Z$413)*Z$414</f>
        <v>0.29623534252211481</v>
      </c>
      <c r="AA20" s="251"/>
      <c r="AB20" s="264"/>
      <c r="AC20" s="265">
        <f t="shared" si="0"/>
        <v>0.43584603064754446</v>
      </c>
      <c r="AD20" s="201"/>
      <c r="AE20" s="127"/>
      <c r="AF20" s="127"/>
      <c r="AG20" s="129"/>
      <c r="AH20" s="21"/>
      <c r="AI20" s="11"/>
      <c r="AJ20" s="11"/>
      <c r="AK20" s="24"/>
      <c r="AL20" s="23"/>
      <c r="AM20" s="15"/>
      <c r="AN20" s="25"/>
      <c r="AO20" s="23"/>
      <c r="AP20" s="23"/>
      <c r="AQ20" s="11"/>
    </row>
    <row r="21" spans="1:43">
      <c r="A21" s="11" t="str">
        <f>'Fluid (molkg) '!A21</f>
        <v>40N/16E-14K01</v>
      </c>
      <c r="B21" s="12" t="str">
        <f>'Fluid (molkg) '!B21</f>
        <v>Cedarville Area (State Hwy 38 to 18), West side of Valley</v>
      </c>
      <c r="C21" s="12" t="str">
        <f>'Fluid (molkg) '!C21</f>
        <v>Irrigation</v>
      </c>
      <c r="D21" s="12" t="str">
        <f>'Fluid (molkg) '!D21</f>
        <v>Cased to 400'</v>
      </c>
      <c r="E21" s="11">
        <f>'Fluid (molkg) '!E21</f>
        <v>450</v>
      </c>
      <c r="F21" s="13">
        <f>'Fluid (molkg) '!F21</f>
        <v>0</v>
      </c>
      <c r="G21" s="11">
        <f>'Fluid (molkg) '!G21</f>
        <v>41.330699000000003</v>
      </c>
      <c r="H21" s="11">
        <f>'Fluid (molkg) '!H21</f>
        <v>-120.12660099999999</v>
      </c>
      <c r="I21" s="11" t="str">
        <f>'Fluid (molkg) '!I21</f>
        <v>40N/16E-14K01</v>
      </c>
      <c r="J21" s="15">
        <f>'Fluid (molkg) '!J21</f>
        <v>-1.3105358508118253E-3</v>
      </c>
      <c r="K21" s="16">
        <f>'Fluid (molkg) '!K21</f>
        <v>53.06</v>
      </c>
      <c r="L21" s="16">
        <f>'Fluid (molkg) '!L21</f>
        <v>11.7</v>
      </c>
      <c r="M21" s="17">
        <f>'Fluid (molkg) '!M21</f>
        <v>30188</v>
      </c>
      <c r="N21" s="265">
        <f>'Fluid (molkg) '!N21</f>
        <v>1.5848931924611133E-8</v>
      </c>
      <c r="O21" s="265">
        <f>'Fluid (molkg) '!O21</f>
        <v>1.2589254117941638E-8</v>
      </c>
      <c r="P21" s="246"/>
      <c r="Q21" s="303"/>
      <c r="R21" s="265" t="s">
        <v>492</v>
      </c>
      <c r="S21" s="303"/>
      <c r="T21" s="303">
        <f>('Fluid (original units) sorted'!AB21/T$413)*T$414</f>
        <v>2.17810722482163</v>
      </c>
      <c r="U21" s="303"/>
      <c r="V21" s="303">
        <f>('Fluid (original units) sorted'!AE21/V$413)*V$414</f>
        <v>2.8206357713028513E-2</v>
      </c>
      <c r="W21" s="303">
        <f>('Fluid (original units) sorted'!V21/W$413)*W$414</f>
        <v>1.1976047904191618</v>
      </c>
      <c r="X21" s="303">
        <f>('Fluid (original units) sorted'!T21/X$413)*X$414</f>
        <v>0.43497607849056341</v>
      </c>
      <c r="Y21" s="303">
        <f>('Fluid (original units) sorted'!U21/Y$413)*Y$414</f>
        <v>7.4172022824521774E-2</v>
      </c>
      <c r="Z21" s="303">
        <f>('Fluid (original units) sorted'!W21/Z$413)*Z$414</f>
        <v>0.49372557087019131</v>
      </c>
      <c r="AA21" s="251"/>
      <c r="AB21" s="264"/>
      <c r="AC21" s="265">
        <f t="shared" si="0"/>
        <v>0.36320502553962042</v>
      </c>
      <c r="AD21" s="201"/>
      <c r="AF21" s="127"/>
      <c r="AK21" s="24"/>
      <c r="AL21" s="23"/>
      <c r="AM21" s="15"/>
      <c r="AN21" s="25"/>
      <c r="AO21" s="23"/>
      <c r="AP21" s="23"/>
    </row>
    <row r="22" spans="1:43" s="26" customFormat="1">
      <c r="A22" s="11" t="str">
        <f>'Fluid (molkg) '!A22</f>
        <v>42N/16E-05G01</v>
      </c>
      <c r="B22" s="12" t="str">
        <f>'Fluid (molkg) '!B22</f>
        <v>Cedarville Area (State Hwy 38 to 18), West side of Valley</v>
      </c>
      <c r="C22" s="12" t="str">
        <f>'Fluid (molkg) '!C22</f>
        <v>Irrigation</v>
      </c>
      <c r="D22" s="12" t="str">
        <f>'Fluid (molkg) '!D22</f>
        <v>12" Cased Depth</v>
      </c>
      <c r="E22" s="30">
        <f>'Fluid (molkg) '!E22</f>
        <v>286</v>
      </c>
      <c r="F22" s="31">
        <f>'Fluid (molkg) '!F22</f>
        <v>0</v>
      </c>
      <c r="G22" s="11">
        <f>'Fluid (molkg) '!G22</f>
        <v>41.537041000000002</v>
      </c>
      <c r="H22" s="11">
        <f>'Fluid (molkg) '!H22</f>
        <v>-120.170607</v>
      </c>
      <c r="I22" s="11" t="str">
        <f>'Fluid (molkg) '!I22</f>
        <v>42N/16E-05G01</v>
      </c>
      <c r="J22" s="15">
        <f>'Fluid (molkg) '!J22</f>
        <v>7.8549130260706312E-2</v>
      </c>
      <c r="K22" s="16">
        <f>'Fluid (molkg) '!K22</f>
        <v>53.06</v>
      </c>
      <c r="L22" s="16">
        <f>'Fluid (molkg) '!L22</f>
        <v>11.7</v>
      </c>
      <c r="M22" s="17">
        <f>'Fluid (molkg) '!M22</f>
        <v>30189</v>
      </c>
      <c r="N22" s="265">
        <f>'Fluid (molkg) '!N22</f>
        <v>1.9952623149688773E-8</v>
      </c>
      <c r="O22" s="265">
        <f>'Fluid (molkg) '!O22</f>
        <v>1.2589254117941638E-8</v>
      </c>
      <c r="P22" s="246"/>
      <c r="Q22" s="303"/>
      <c r="R22" s="265" t="s">
        <v>492</v>
      </c>
      <c r="S22" s="303">
        <f>('Fluid (original units) sorted'!AF22/S$413)*S$414</f>
        <v>5.2636003141948301E-3</v>
      </c>
      <c r="T22" s="303">
        <f>('Fluid (original units) sorted'!AB22/T$413)*T$414</f>
        <v>2.5377946564435505</v>
      </c>
      <c r="U22" s="303"/>
      <c r="V22" s="303">
        <f>('Fluid (original units) sorted'!AE22/V$413)*V$414</f>
        <v>8.4619073139085538E-2</v>
      </c>
      <c r="W22" s="303">
        <f>('Fluid (original units) sorted'!V22/W$413)*W$414</f>
        <v>1.7465069860279443</v>
      </c>
      <c r="X22" s="303">
        <f>('Fluid (original units) sorted'!T22/X$413)*X$414</f>
        <v>0.56546890203773248</v>
      </c>
      <c r="Y22" s="303">
        <f>('Fluid (original units) sorted'!U22/Y$413)*Y$414</f>
        <v>2.3018903635196413E-2</v>
      </c>
      <c r="Z22" s="303">
        <f>('Fluid (original units) sorted'!W22/Z$413)*Z$414</f>
        <v>0.74058835630528697</v>
      </c>
      <c r="AA22" s="251"/>
      <c r="AB22" s="264"/>
      <c r="AC22" s="265">
        <f t="shared" si="0"/>
        <v>0.32377133705246164</v>
      </c>
      <c r="AD22" s="201"/>
      <c r="AE22" s="129"/>
      <c r="AF22" s="127"/>
      <c r="AG22" s="127"/>
      <c r="AH22" s="21"/>
      <c r="AI22" s="11"/>
      <c r="AJ22" s="11"/>
      <c r="AK22" s="24"/>
      <c r="AL22" s="23"/>
      <c r="AM22" s="15"/>
      <c r="AN22" s="25"/>
      <c r="AO22" s="23"/>
      <c r="AP22" s="23"/>
      <c r="AQ22" s="11"/>
    </row>
    <row r="23" spans="1:43" s="26" customFormat="1">
      <c r="A23" s="27" t="str">
        <f>'Fluid (molkg) '!A23</f>
        <v>42N/16E-06R02</v>
      </c>
      <c r="B23" s="12" t="str">
        <f>'Fluid (molkg) '!B23</f>
        <v>Cedarville Area (State Hwy 38 to 18), West side of Valley</v>
      </c>
      <c r="C23" s="12" t="str">
        <f>'Fluid (molkg) '!C23</f>
        <v>Domestic/Industrial</v>
      </c>
      <c r="D23" s="12" t="str">
        <f>'Fluid (molkg) '!D23</f>
        <v>6" Casing</v>
      </c>
      <c r="E23" s="27">
        <f>'Fluid (molkg) '!E23</f>
        <v>84</v>
      </c>
      <c r="F23" s="28">
        <f>'Fluid (molkg) '!F23</f>
        <v>0</v>
      </c>
      <c r="G23" s="11">
        <f>'Fluid (molkg) '!G23</f>
        <v>41.530183000000001</v>
      </c>
      <c r="H23" s="11">
        <f>'Fluid (molkg) '!H23</f>
        <v>-120.181864</v>
      </c>
      <c r="I23" s="27" t="str">
        <f>'Fluid (molkg) '!I23</f>
        <v>42N/16E-06R02</v>
      </c>
      <c r="J23" s="15">
        <f>'Fluid (molkg) '!J23</f>
        <v>-8.0777412025947516E-4</v>
      </c>
      <c r="K23" s="16">
        <f>'Fluid (molkg) '!K23</f>
        <v>53.06</v>
      </c>
      <c r="L23" s="16">
        <f>'Fluid (molkg) '!L23</f>
        <v>11.7</v>
      </c>
      <c r="M23" s="17">
        <f>'Fluid (molkg) '!M23</f>
        <v>22837</v>
      </c>
      <c r="N23" s="265">
        <f>'Fluid (molkg) '!N23</f>
        <v>1.5848931924611122E-7</v>
      </c>
      <c r="O23" s="265">
        <f>'Fluid (molkg) '!O23</f>
        <v>1E-8</v>
      </c>
      <c r="P23" s="246"/>
      <c r="Q23" s="303"/>
      <c r="R23" s="265" t="s">
        <v>492</v>
      </c>
      <c r="S23" s="303"/>
      <c r="T23" s="303">
        <f>('Fluid (original units) sorted'!AB23/T$413)*T$414</f>
        <v>4.0764575583817662</v>
      </c>
      <c r="U23" s="303">
        <f>('Fluid (original units) sorted'!AD23/U$413)*U$414</f>
        <v>0.19154176547376398</v>
      </c>
      <c r="V23" s="303">
        <f>('Fluid (original units) sorted'!AE23/V$413)*V$414</f>
        <v>7.8977801596479838E-2</v>
      </c>
      <c r="W23" s="303">
        <f>('Fluid (original units) sorted'!V23/W$413)*W$414</f>
        <v>2.5449101796407185</v>
      </c>
      <c r="X23" s="303">
        <f>('Fluid (original units) sorted'!T23/X$413)*X$414</f>
        <v>0.65246411773584512</v>
      </c>
      <c r="Y23" s="303">
        <f>('Fluid (original units) sorted'!U23/Y$413)*Y$414</f>
        <v>3.0691871513595217E-2</v>
      </c>
      <c r="Z23" s="303">
        <f>('Fluid (original units) sorted'!W23/Z$413)*Z$414</f>
        <v>1.1520263320304465</v>
      </c>
      <c r="AA23" s="251"/>
      <c r="AB23" s="264"/>
      <c r="AC23" s="265">
        <f t="shared" si="0"/>
        <v>0.25638001802796739</v>
      </c>
      <c r="AD23" s="201"/>
      <c r="AE23" s="127"/>
      <c r="AF23" s="127"/>
      <c r="AG23" s="127"/>
      <c r="AH23" s="21"/>
      <c r="AI23" s="11"/>
      <c r="AJ23" s="11"/>
      <c r="AK23" s="24"/>
      <c r="AL23" s="23"/>
      <c r="AM23" s="15"/>
      <c r="AN23" s="25"/>
      <c r="AO23" s="23"/>
      <c r="AP23" s="23"/>
      <c r="AQ23" s="11"/>
    </row>
    <row r="24" spans="1:43" s="26" customFormat="1">
      <c r="A24" s="11" t="str">
        <f>'Fluid (molkg) '!A24</f>
        <v>42N/16E-08E01</v>
      </c>
      <c r="B24" s="12" t="str">
        <f>'Fluid (molkg) '!B24</f>
        <v>Cedarville Area (State Hwy 38 to 18), West side of Valley</v>
      </c>
      <c r="C24" s="12" t="str">
        <f>'Fluid (molkg) '!C24</f>
        <v>Domestic/Irrigation</v>
      </c>
      <c r="D24" s="12" t="str">
        <f>'Fluid (molkg) '!D24</f>
        <v>10" Cased Depth</v>
      </c>
      <c r="E24" s="30">
        <f>'Fluid (molkg) '!E24</f>
        <v>390</v>
      </c>
      <c r="F24" s="31">
        <f>'Fluid (molkg) '!F24</f>
        <v>0</v>
      </c>
      <c r="G24" s="11">
        <f>'Fluid (molkg) '!G24</f>
        <v>41.525167000000003</v>
      </c>
      <c r="H24" s="11">
        <f>'Fluid (molkg) '!H24</f>
        <v>-120.179795</v>
      </c>
      <c r="I24" s="11" t="str">
        <f>'Fluid (molkg) '!I24</f>
        <v>42N/16E-08E01</v>
      </c>
      <c r="J24" s="15">
        <f>'Fluid (molkg) '!J24</f>
        <v>1.7990897269657433E-3</v>
      </c>
      <c r="K24" s="16">
        <f>'Fluid (molkg) '!K24</f>
        <v>53.06</v>
      </c>
      <c r="L24" s="16">
        <f>'Fluid (molkg) '!L24</f>
        <v>11.7</v>
      </c>
      <c r="M24" s="17">
        <f>'Fluid (molkg) '!M24</f>
        <v>21349</v>
      </c>
      <c r="N24" s="277" t="str">
        <f>'Fluid (molkg) '!N24</f>
        <v/>
      </c>
      <c r="O24" s="265">
        <f>'Fluid (molkg) '!O24</f>
        <v>1.2589254117941638E-8</v>
      </c>
      <c r="P24" s="246"/>
      <c r="Q24" s="303"/>
      <c r="R24" s="265" t="s">
        <v>492</v>
      </c>
      <c r="S24" s="303">
        <f>('Fluid (original units) sorted'!AF24/S$413)*S$414</f>
        <v>5.2636003141948301E-3</v>
      </c>
      <c r="T24" s="303">
        <f>('Fluid (original units) sorted'!AB24/T$413)*T$414</f>
        <v>1.7185066177491759</v>
      </c>
      <c r="U24" s="303">
        <f>('Fluid (original units) sorted'!AD24/U$413)*U$414</f>
        <v>4.7885441368440994E-2</v>
      </c>
      <c r="V24" s="303">
        <f>('Fluid (original units) sorted'!AE24/V$413)*V$414</f>
        <v>2.8206357713028513E-2</v>
      </c>
      <c r="W24" s="303">
        <f>('Fluid (original units) sorted'!V24/W$413)*W$414</f>
        <v>0.74850299401197606</v>
      </c>
      <c r="X24" s="303">
        <f>('Fluid (original units) sorted'!T24/X$413)*X$414</f>
        <v>0.39147847064150709</v>
      </c>
      <c r="Y24" s="303">
        <f>('Fluid (original units) sorted'!U24/Y$413)*Y$414</f>
        <v>3.0691871513595217E-2</v>
      </c>
      <c r="Z24" s="303">
        <f>('Fluid (original units) sorted'!W24/Z$413)*Z$414</f>
        <v>0.65830076116025515</v>
      </c>
      <c r="AA24" s="251"/>
      <c r="AB24" s="264"/>
      <c r="AC24" s="265">
        <f t="shared" si="0"/>
        <v>0.52301523677705342</v>
      </c>
      <c r="AD24" s="201"/>
      <c r="AE24" s="127"/>
      <c r="AF24" s="127"/>
      <c r="AG24" s="127"/>
      <c r="AH24" s="21"/>
      <c r="AI24" s="11"/>
      <c r="AJ24" s="11"/>
      <c r="AK24" s="24"/>
      <c r="AL24" s="23"/>
      <c r="AM24" s="15"/>
      <c r="AN24" s="25"/>
      <c r="AO24" s="23"/>
      <c r="AP24" s="23"/>
      <c r="AQ24" s="11"/>
    </row>
    <row r="25" spans="1:43">
      <c r="A25" s="11" t="str">
        <f>'Fluid (molkg) '!A25</f>
        <v>42N/16E-03P01</v>
      </c>
      <c r="B25" s="12" t="str">
        <f>'Fluid (molkg) '!B25</f>
        <v>Cedarville Area (State Hwy 38 to 18), West side of Valley</v>
      </c>
      <c r="C25" s="12" t="str">
        <f>'Fluid (molkg) '!C25</f>
        <v>Stock</v>
      </c>
      <c r="D25" s="12" t="str">
        <f>'Fluid (molkg) '!D25</f>
        <v>Artesian</v>
      </c>
      <c r="E25" s="30">
        <f>'Fluid (molkg) '!E25</f>
        <v>0</v>
      </c>
      <c r="F25" s="31">
        <f>'Fluid (molkg) '!F25</f>
        <v>0</v>
      </c>
      <c r="G25" s="11">
        <f>'Fluid (molkg) '!G25</f>
        <v>41.529882999999998</v>
      </c>
      <c r="H25" s="11">
        <f>'Fluid (molkg) '!H25</f>
        <v>-120.13698100000001</v>
      </c>
      <c r="I25" s="11" t="str">
        <f>'Fluid (molkg) '!I25</f>
        <v>42N/16E-03P01</v>
      </c>
      <c r="J25" s="15">
        <f>'Fluid (molkg) '!J25</f>
        <v>1.2927042203471286E-2</v>
      </c>
      <c r="K25" s="16">
        <f>'Fluid (molkg) '!K25</f>
        <v>53.42</v>
      </c>
      <c r="L25" s="16">
        <f>'Fluid (molkg) '!L25</f>
        <v>11.9</v>
      </c>
      <c r="M25" s="17">
        <f>'Fluid (molkg) '!M25</f>
        <v>19918</v>
      </c>
      <c r="N25" s="277" t="str">
        <f>'Fluid (molkg) '!N25</f>
        <v/>
      </c>
      <c r="O25" s="265">
        <f>'Fluid (molkg) '!O25</f>
        <v>1.2589254117941623E-9</v>
      </c>
      <c r="P25" s="246"/>
      <c r="Q25" s="303"/>
      <c r="R25" s="265" t="s">
        <v>492</v>
      </c>
      <c r="S25" s="303"/>
      <c r="T25" s="303">
        <f>('Fluid (original units) sorted'!AB25/T$413)*T$414</f>
        <v>3.6768048565796319</v>
      </c>
      <c r="U25" s="303">
        <f>('Fluid (original units) sorted'!AD25/U$413)*U$414</f>
        <v>2.706568425172752E-2</v>
      </c>
      <c r="V25" s="303">
        <f>('Fluid (original units) sorted'!AE25/V$413)*V$414</f>
        <v>5.6412715426057032E-3</v>
      </c>
      <c r="W25" s="303">
        <f>('Fluid (original units) sorted'!V25/W$413)*W$414</f>
        <v>4.4910179640718563E-2</v>
      </c>
      <c r="X25" s="303">
        <f>('Fluid (original units) sorted'!T25/X$413)*X$414</f>
        <v>3.6103014514716762</v>
      </c>
      <c r="Y25" s="303">
        <f>('Fluid (original units) sorted'!U25/Y$413)*Y$414</f>
        <v>5.1153119189325365E-2</v>
      </c>
      <c r="Z25" s="303">
        <f>('Fluid (original units) sorted'!W25/Z$413)*Z$414</f>
        <v>0.11520263320304464</v>
      </c>
      <c r="AA25" s="251"/>
      <c r="AB25" s="264"/>
      <c r="AC25" s="265">
        <f t="shared" si="0"/>
        <v>80.389378986102656</v>
      </c>
      <c r="AD25" s="201"/>
      <c r="AE25" s="127"/>
      <c r="AF25" s="127"/>
      <c r="AG25" s="127"/>
      <c r="AK25" s="24"/>
      <c r="AL25" s="23"/>
      <c r="AM25" s="15"/>
      <c r="AN25" s="25"/>
      <c r="AO25" s="23"/>
      <c r="AP25" s="23"/>
    </row>
    <row r="26" spans="1:43">
      <c r="A26" s="11" t="str">
        <f>'Fluid (molkg) '!A26</f>
        <v>40N/16E-13R02</v>
      </c>
      <c r="B26" s="12" t="str">
        <f>'Fluid (molkg) '!B26</f>
        <v>Cedarville Area (State Hwy 38 to 18), West side of Valley</v>
      </c>
      <c r="C26" s="12">
        <f>'Fluid (molkg) '!C26</f>
        <v>0</v>
      </c>
      <c r="D26" s="12" t="str">
        <f>'Fluid (molkg) '!D26</f>
        <v>Artesian</v>
      </c>
      <c r="E26" s="11">
        <f>'Fluid (molkg) '!E26</f>
        <v>160</v>
      </c>
      <c r="F26" s="13">
        <f>'Fluid (molkg) '!F26</f>
        <v>0</v>
      </c>
      <c r="G26" s="11">
        <f>'Fluid (molkg) '!G26</f>
        <v>41.329925000000003</v>
      </c>
      <c r="H26" s="11">
        <f>'Fluid (molkg) '!H26</f>
        <v>-120.097774</v>
      </c>
      <c r="I26" s="11" t="str">
        <f>'Fluid (molkg) '!I26</f>
        <v>40N/16E-13R02</v>
      </c>
      <c r="J26" s="15">
        <f>'Fluid (molkg) '!J26</f>
        <v>-0.2448496034844202</v>
      </c>
      <c r="K26" s="16">
        <f>'Fluid (molkg) '!K26</f>
        <v>53.6</v>
      </c>
      <c r="L26" s="16">
        <f>'Fluid (molkg) '!L26</f>
        <v>12</v>
      </c>
      <c r="M26" s="17">
        <f>'Fluid (molkg) '!M26</f>
        <v>21349</v>
      </c>
      <c r="N26" s="265">
        <f>'Fluid (molkg) '!N26</f>
        <v>3.1622776601683779E-9</v>
      </c>
      <c r="O26" s="277" t="str">
        <f>'Fluid (molkg) '!O26</f>
        <v/>
      </c>
      <c r="P26" s="246"/>
      <c r="Q26" s="303"/>
      <c r="R26" s="265" t="s">
        <v>492</v>
      </c>
      <c r="S26" s="303">
        <f>('Fluid (original units) sorted'!AF26/S$413)*S$414</f>
        <v>1.052720062838966E-2</v>
      </c>
      <c r="T26" s="303">
        <f>('Fluid (original units) sorted'!AB26/T$413)*T$414</f>
        <v>3.496961140768672</v>
      </c>
      <c r="U26" s="303">
        <f>('Fluid (original units) sorted'!AD26/U$413)*U$414</f>
        <v>4.7885441368440994E-2</v>
      </c>
      <c r="V26" s="303">
        <f>('Fluid (original units) sorted'!AE26/V$413)*V$414</f>
        <v>0.11282543085211405</v>
      </c>
      <c r="W26" s="303">
        <f>('Fluid (original units) sorted'!V26/W$413)*W$414</f>
        <v>1.2475049900199602</v>
      </c>
      <c r="X26" s="303">
        <f>('Fluid (original units) sorted'!T26/X$413)*X$414</f>
        <v>0.43497607849056341</v>
      </c>
      <c r="Y26" s="303">
        <f>('Fluid (original units) sorted'!U26/Y$413)*Y$414</f>
        <v>7.6729678783988051E-2</v>
      </c>
      <c r="Z26" s="303">
        <f>('Fluid (original units) sorted'!W26/Z$413)*Z$414</f>
        <v>0.48549681135568817</v>
      </c>
      <c r="AA26" s="251"/>
      <c r="AB26" s="264"/>
      <c r="AC26" s="265">
        <f t="shared" si="0"/>
        <v>0.34867682451803561</v>
      </c>
      <c r="AD26" s="201"/>
      <c r="AE26" s="127"/>
      <c r="AF26" s="127"/>
      <c r="AG26" s="127"/>
      <c r="AK26" s="24"/>
      <c r="AL26" s="23"/>
      <c r="AM26" s="15"/>
      <c r="AN26" s="25"/>
      <c r="AO26" s="23"/>
      <c r="AP26" s="23"/>
    </row>
    <row r="27" spans="1:43">
      <c r="A27" s="11" t="str">
        <f>'Fluid (molkg) '!A27</f>
        <v>42N/16E10P02</v>
      </c>
      <c r="B27" s="12" t="str">
        <f>'Fluid (molkg) '!B27</f>
        <v>Cedarville Area (State Hwy 38 to 18), West side of Valley</v>
      </c>
      <c r="C27" s="12" t="str">
        <f>'Fluid (molkg) '!C27</f>
        <v>Industrial</v>
      </c>
      <c r="D27" s="12" t="str">
        <f>'Fluid (molkg) '!D27</f>
        <v>Artesian</v>
      </c>
      <c r="E27" s="11">
        <f>'Fluid (molkg) '!E27</f>
        <v>410</v>
      </c>
      <c r="F27" s="13">
        <f>'Fluid (molkg) '!F27</f>
        <v>0</v>
      </c>
      <c r="G27" s="11">
        <f>'Fluid (molkg) '!G27</f>
        <v>41.520761</v>
      </c>
      <c r="H27" s="11">
        <f>'Fluid (molkg) '!H27</f>
        <v>-120.13827999999999</v>
      </c>
      <c r="I27" s="11" t="str">
        <f>'Fluid (molkg) '!I27</f>
        <v>42N/16E10P02</v>
      </c>
      <c r="J27" s="15">
        <f>'Fluid (molkg) '!J27</f>
        <v>-2.439018770985455E-3</v>
      </c>
      <c r="K27" s="16">
        <f>'Fluid (molkg) '!K27</f>
        <v>53.6</v>
      </c>
      <c r="L27" s="16">
        <f>'Fluid (molkg) '!L27</f>
        <v>12</v>
      </c>
      <c r="M27" s="17">
        <f>'Fluid (molkg) '!M27</f>
        <v>21437</v>
      </c>
      <c r="N27" s="265">
        <f>'Fluid (molkg) '!N27</f>
        <v>7.9432823472428087E-9</v>
      </c>
      <c r="O27" s="277" t="str">
        <f>'Fluid (molkg) '!O27</f>
        <v/>
      </c>
      <c r="P27" s="246"/>
      <c r="Q27" s="303"/>
      <c r="R27" s="265" t="s">
        <v>492</v>
      </c>
      <c r="S27" s="303">
        <f>('Fluid (original units) sorted'!AF27/S$413)*S$414</f>
        <v>3.1581601885168981E-2</v>
      </c>
      <c r="T27" s="303">
        <f>('Fluid (original units) sorted'!AB27/T$413)*T$414</f>
        <v>3.5369264109488849</v>
      </c>
      <c r="U27" s="303">
        <f>('Fluid (original units) sorted'!AD27/U$413)*U$414</f>
        <v>4.163951423342695E-3</v>
      </c>
      <c r="V27" s="303">
        <f>('Fluid (original units) sorted'!AE27/V$413)*V$414</f>
        <v>6.7695258511268439E-2</v>
      </c>
      <c r="W27" s="303">
        <f>('Fluid (original units) sorted'!V27/W$413)*W$414</f>
        <v>0.49900199600798406</v>
      </c>
      <c r="X27" s="303">
        <f>('Fluid (original units) sorted'!T27/X$413)*X$414</f>
        <v>2.9143397258867747</v>
      </c>
      <c r="Y27" s="303">
        <f>('Fluid (original units) sorted'!U27/Y$413)*Y$414</f>
        <v>1.2788279797331341E-2</v>
      </c>
      <c r="Z27" s="303">
        <f>('Fluid (original units) sorted'!W27/Z$413)*Z$414</f>
        <v>0.22217650689158611</v>
      </c>
      <c r="AA27" s="251"/>
      <c r="AB27" s="264"/>
      <c r="AC27" s="265">
        <f t="shared" si="0"/>
        <v>5.8403368106770959</v>
      </c>
      <c r="AD27" s="201"/>
      <c r="AE27" s="127"/>
      <c r="AF27" s="127"/>
      <c r="AG27" s="127"/>
      <c r="AK27" s="24"/>
      <c r="AL27" s="23"/>
      <c r="AM27" s="15"/>
      <c r="AN27" s="25"/>
      <c r="AO27" s="23"/>
      <c r="AP27" s="23"/>
    </row>
    <row r="28" spans="1:43">
      <c r="A28" s="11" t="str">
        <f>'Fluid (molkg) '!A28</f>
        <v>43N/16E-34P01</v>
      </c>
      <c r="B28" s="12" t="str">
        <f>'Fluid (molkg) '!B28</f>
        <v>Cedarville Area (State Hwy 38 to 18), West side of Valley</v>
      </c>
      <c r="C28" s="12">
        <f>'Fluid (molkg) '!C28</f>
        <v>0</v>
      </c>
      <c r="D28" s="12">
        <f>'Fluid (molkg) '!D28</f>
        <v>0</v>
      </c>
      <c r="E28" s="11">
        <f>'Fluid (molkg) '!E28</f>
        <v>60</v>
      </c>
      <c r="F28" s="13">
        <f>'Fluid (molkg) '!F28</f>
        <v>0</v>
      </c>
      <c r="G28" s="11">
        <f>'Fluid (molkg) '!G28</f>
        <v>41.543762999999998</v>
      </c>
      <c r="H28" s="11">
        <f>'Fluid (molkg) '!H28</f>
        <v>-120.13936099999999</v>
      </c>
      <c r="I28" s="11" t="str">
        <f>'Fluid (molkg) '!I28</f>
        <v>43N/16E-34P01</v>
      </c>
      <c r="J28" s="15">
        <f>'Fluid (molkg) '!J28</f>
        <v>2.265067331771199E-3</v>
      </c>
      <c r="K28" s="16">
        <f>'Fluid (molkg) '!K28</f>
        <v>53.6</v>
      </c>
      <c r="L28" s="16">
        <f>'Fluid (molkg) '!L28</f>
        <v>12</v>
      </c>
      <c r="M28" s="17">
        <f>'Fluid (molkg) '!M28</f>
        <v>21437</v>
      </c>
      <c r="N28" s="265">
        <f>'Fluid (molkg) '!N28</f>
        <v>1E-8</v>
      </c>
      <c r="O28" s="277" t="str">
        <f>'Fluid (molkg) '!O28</f>
        <v/>
      </c>
      <c r="P28" s="246"/>
      <c r="Q28" s="303"/>
      <c r="R28" s="265" t="s">
        <v>492</v>
      </c>
      <c r="S28" s="303">
        <f>('Fluid (original units) sorted'!AF28/S$413)*S$414</f>
        <v>5.2636003141948301E-3</v>
      </c>
      <c r="T28" s="303">
        <f>('Fluid (original units) sorted'!AB28/T$413)*T$414</f>
        <v>2.6776731020742974</v>
      </c>
      <c r="U28" s="303">
        <f>('Fluid (original units) sorted'!AD28/U$413)*U$414</f>
        <v>2.0819757116713477E-2</v>
      </c>
      <c r="V28" s="303">
        <f>('Fluid (original units) sorted'!AE28/V$413)*V$414</f>
        <v>1.4103178856514256E-2</v>
      </c>
      <c r="W28" s="303">
        <f>('Fluid (original units) sorted'!V28/W$413)*W$414</f>
        <v>7.9840319361277459E-2</v>
      </c>
      <c r="X28" s="303">
        <f>('Fluid (original units) sorted'!T28/X$413)*X$414</f>
        <v>2.4358660395471552</v>
      </c>
      <c r="Y28" s="303">
        <f>('Fluid (original units) sorted'!U28/Y$413)*Y$414</f>
        <v>6.1383743027190435E-2</v>
      </c>
      <c r="Z28" s="303">
        <f>('Fluid (original units) sorted'!W28/Z$413)*Z$414</f>
        <v>0.15634643077556057</v>
      </c>
      <c r="AA28" s="251"/>
      <c r="AB28" s="264"/>
      <c r="AC28" s="265">
        <f t="shared" si="0"/>
        <v>30.509222145328113</v>
      </c>
      <c r="AD28" s="201"/>
      <c r="AE28" s="127"/>
      <c r="AF28" s="127"/>
      <c r="AG28" s="127"/>
      <c r="AK28" s="24"/>
      <c r="AL28" s="23"/>
      <c r="AM28" s="15"/>
      <c r="AN28" s="25"/>
      <c r="AO28" s="23"/>
      <c r="AP28" s="23"/>
    </row>
    <row r="29" spans="1:43">
      <c r="A29" s="11" t="str">
        <f>'Fluid (molkg) '!A29</f>
        <v>40N/16E-11G01</v>
      </c>
      <c r="B29" s="12" t="str">
        <f>'Fluid (molkg) '!B29</f>
        <v>Cedarville Area (State Hwy 38 to 18), West side of Valley</v>
      </c>
      <c r="C29" s="12" t="str">
        <f>'Fluid (molkg) '!C29</f>
        <v>Domestic</v>
      </c>
      <c r="D29" s="12" t="str">
        <f>'Fluid (molkg) '!D29</f>
        <v>4" Cased Depth</v>
      </c>
      <c r="E29" s="11">
        <f>'Fluid (molkg) '!E29</f>
        <v>350</v>
      </c>
      <c r="F29" s="13">
        <f>'Fluid (molkg) '!F29</f>
        <v>0</v>
      </c>
      <c r="G29" s="11">
        <f>'Fluid (molkg) '!G29</f>
        <v>41.354958000000003</v>
      </c>
      <c r="H29" s="11">
        <f>'Fluid (molkg) '!H29</f>
        <v>-120.123665</v>
      </c>
      <c r="I29" s="11" t="str">
        <f>'Fluid (molkg) '!I29</f>
        <v>40N/16E-11G01</v>
      </c>
      <c r="J29" s="15">
        <f>'Fluid (molkg) '!J29</f>
        <v>1.0339859358520024E-2</v>
      </c>
      <c r="K29" s="16">
        <f>'Fluid (molkg) '!K29</f>
        <v>53.96</v>
      </c>
      <c r="L29" s="16">
        <f>'Fluid (molkg) '!L29</f>
        <v>12.2</v>
      </c>
      <c r="M29" s="17">
        <f>'Fluid (molkg) '!M29</f>
        <v>21437</v>
      </c>
      <c r="N29" s="277" t="str">
        <f>'Fluid (molkg) '!N29</f>
        <v/>
      </c>
      <c r="O29" s="265">
        <f>'Fluid (molkg) '!O29</f>
        <v>1E-8</v>
      </c>
      <c r="P29" s="246"/>
      <c r="Q29" s="303"/>
      <c r="R29" s="265" t="s">
        <v>492</v>
      </c>
      <c r="S29" s="303"/>
      <c r="T29" s="303">
        <f>('Fluid (original units) sorted'!AB29/T$413)*T$414</f>
        <v>2.17810722482163</v>
      </c>
      <c r="U29" s="303">
        <f>('Fluid (original units) sorted'!AD29/U$413)*U$414</f>
        <v>5.8295319926797727E-2</v>
      </c>
      <c r="V29" s="303"/>
      <c r="W29" s="303">
        <f>('Fluid (original units) sorted'!V29/W$413)*W$414</f>
        <v>1.1976047904191618</v>
      </c>
      <c r="X29" s="303">
        <f>('Fluid (original units) sorted'!T29/X$413)*X$414</f>
        <v>0.56546890203773248</v>
      </c>
      <c r="Y29" s="303">
        <f>('Fluid (original units) sorted'!U29/Y$413)*Y$414</f>
        <v>4.6037807270392826E-2</v>
      </c>
      <c r="Z29" s="303">
        <f>('Fluid (original units) sorted'!W29/Z$413)*Z$414</f>
        <v>0.5019543303846945</v>
      </c>
      <c r="AA29" s="251"/>
      <c r="AB29" s="264"/>
      <c r="AC29" s="265">
        <f t="shared" si="0"/>
        <v>0.47216653320150659</v>
      </c>
      <c r="AD29" s="201"/>
      <c r="AE29" s="127"/>
      <c r="AF29" s="127"/>
      <c r="AG29" s="127"/>
      <c r="AK29" s="24"/>
      <c r="AL29" s="23"/>
      <c r="AM29" s="15"/>
      <c r="AN29" s="25"/>
      <c r="AO29" s="23"/>
      <c r="AP29" s="23"/>
    </row>
    <row r="30" spans="1:43">
      <c r="A30" s="11" t="str">
        <f>'Fluid (molkg) '!A30</f>
        <v>40N/16E-23B01</v>
      </c>
      <c r="B30" s="12" t="str">
        <f>'Fluid (molkg) '!B30</f>
        <v>Cedarville Area (State Hwy 38 to 18), West side of Valley</v>
      </c>
      <c r="C30" s="12" t="str">
        <f>'Fluid (molkg) '!C30</f>
        <v>Irrigation</v>
      </c>
      <c r="D30" s="12" t="str">
        <f>'Fluid (molkg) '!D30</f>
        <v>14" Cased Depth</v>
      </c>
      <c r="E30" s="11">
        <f>'Fluid (molkg) '!E30</f>
        <v>724</v>
      </c>
      <c r="F30" s="13">
        <f>'Fluid (molkg) '!F30</f>
        <v>0</v>
      </c>
      <c r="G30" s="11">
        <f>'Fluid (molkg) '!G30</f>
        <v>41.324686</v>
      </c>
      <c r="H30" s="11">
        <f>'Fluid (molkg) '!H30</f>
        <v>-120.12304899999999</v>
      </c>
      <c r="I30" s="11" t="str">
        <f>'Fluid (molkg) '!I30</f>
        <v>40N/16E-23B01</v>
      </c>
      <c r="J30" s="15">
        <f>'Fluid (molkg) '!J30</f>
        <v>0.97369020782690341</v>
      </c>
      <c r="K30" s="16">
        <f>'Fluid (molkg) '!K30</f>
        <v>53.96</v>
      </c>
      <c r="L30" s="16">
        <f>'Fluid (molkg) '!L30</f>
        <v>12.2</v>
      </c>
      <c r="M30" s="17">
        <f>'Fluid (molkg) '!M30</f>
        <v>30551</v>
      </c>
      <c r="N30" s="265">
        <f>'Fluid (molkg) '!N30</f>
        <v>5.0118723362727164E-8</v>
      </c>
      <c r="O30" s="265">
        <f>'Fluid (molkg) '!O30</f>
        <v>1.2589254117941638E-8</v>
      </c>
      <c r="P30" s="246"/>
      <c r="Q30" s="303"/>
      <c r="R30" s="265" t="s">
        <v>492</v>
      </c>
      <c r="S30" s="303"/>
      <c r="T30" s="303"/>
      <c r="U30" s="303">
        <f>('Fluid (original units) sorted'!AD30/U$413)*U$414</f>
        <v>6.2459271350140427E-2</v>
      </c>
      <c r="V30" s="303"/>
      <c r="W30" s="303">
        <f>('Fluid (original units) sorted'!V30/W$413)*W$414</f>
        <v>1.347305389221557</v>
      </c>
      <c r="X30" s="303">
        <f>('Fluid (original units) sorted'!T30/X$413)*X$414</f>
        <v>4.6977416476980851</v>
      </c>
      <c r="Y30" s="303"/>
      <c r="Z30" s="303">
        <f>('Fluid (original units) sorted'!W30/Z$413)*Z$414</f>
        <v>0.57601316601522323</v>
      </c>
      <c r="AA30" s="251"/>
      <c r="AB30" s="264"/>
      <c r="AC30" s="265">
        <f t="shared" si="0"/>
        <v>3.4867682451803561</v>
      </c>
      <c r="AD30" s="201"/>
      <c r="AE30" s="127"/>
      <c r="AK30" s="24"/>
      <c r="AL30" s="23"/>
      <c r="AM30" s="15"/>
      <c r="AN30" s="25"/>
      <c r="AO30" s="23"/>
      <c r="AP30" s="23"/>
    </row>
    <row r="31" spans="1:43">
      <c r="A31" s="11" t="str">
        <f>'Fluid (molkg) '!A31</f>
        <v>42N/16E-05B01</v>
      </c>
      <c r="B31" s="12" t="str">
        <f>'Fluid (molkg) '!B31</f>
        <v>Cedarville Area (State Hwy 38 to 18), West side of Valley</v>
      </c>
      <c r="C31" s="12" t="str">
        <f>'Fluid (molkg) '!C31</f>
        <v>Irrigation</v>
      </c>
      <c r="D31" s="12" t="str">
        <f>'Fluid (molkg) '!D31</f>
        <v>12" Cased Depth</v>
      </c>
      <c r="E31" s="30">
        <f>'Fluid (molkg) '!E31</f>
        <v>280</v>
      </c>
      <c r="F31" s="31">
        <f>'Fluid (molkg) '!F31</f>
        <v>0</v>
      </c>
      <c r="G31" s="11">
        <f>'Fluid (molkg) '!G31</f>
        <v>41.541271999999999</v>
      </c>
      <c r="H31" s="11">
        <f>'Fluid (molkg) '!H31</f>
        <v>-120.171296</v>
      </c>
      <c r="I31" s="11" t="str">
        <f>'Fluid (molkg) '!I31</f>
        <v>42N/16E-05B01</v>
      </c>
      <c r="J31" s="15">
        <f>'Fluid (molkg) '!J31</f>
        <v>1.2739391064722926E-2</v>
      </c>
      <c r="K31" s="16">
        <f>'Fluid (molkg) '!K31</f>
        <v>53.96</v>
      </c>
      <c r="L31" s="16">
        <f>'Fluid (molkg) '!L31</f>
        <v>12.2</v>
      </c>
      <c r="M31" s="17">
        <f>'Fluid (molkg) '!M31</f>
        <v>21438</v>
      </c>
      <c r="N31" s="277" t="str">
        <f>'Fluid (molkg) '!N31</f>
        <v/>
      </c>
      <c r="O31" s="265">
        <f>'Fluid (molkg) '!O31</f>
        <v>5.0118723362727114E-9</v>
      </c>
      <c r="P31" s="246"/>
      <c r="Q31" s="303"/>
      <c r="R31" s="265" t="s">
        <v>492</v>
      </c>
      <c r="S31" s="303">
        <f>('Fluid (original units) sorted'!AF31/S$413)*S$414</f>
        <v>5.2636003141948301E-3</v>
      </c>
      <c r="T31" s="303">
        <f>('Fluid (original units) sorted'!AB31/T$413)*T$414</f>
        <v>3.8366659373004857</v>
      </c>
      <c r="U31" s="303">
        <f>('Fluid (original units) sorted'!AD31/U$413)*U$414</f>
        <v>0.16447608122203647</v>
      </c>
      <c r="V31" s="303">
        <f>('Fluid (original units) sorted'!AE31/V$413)*V$414</f>
        <v>2.8206357713028513E-2</v>
      </c>
      <c r="W31" s="303">
        <f>('Fluid (original units) sorted'!V31/W$413)*W$414</f>
        <v>2.345309381237525</v>
      </c>
      <c r="X31" s="303">
        <f>('Fluid (original units) sorted'!T31/X$413)*X$414</f>
        <v>0.78295694128301419</v>
      </c>
      <c r="Y31" s="303">
        <f>('Fluid (original units) sorted'!U31/Y$413)*Y$414</f>
        <v>2.0461247675730147E-2</v>
      </c>
      <c r="Z31" s="303">
        <f>('Fluid (original units) sorted'!W31/Z$413)*Z$414</f>
        <v>1.1520263320304465</v>
      </c>
      <c r="AA31" s="251"/>
      <c r="AB31" s="264"/>
      <c r="AC31" s="265">
        <f t="shared" si="0"/>
        <v>0.33383951283641711</v>
      </c>
      <c r="AD31" s="201"/>
      <c r="AE31" s="127"/>
      <c r="AF31" s="127"/>
      <c r="AG31" s="127"/>
      <c r="AK31" s="24"/>
      <c r="AL31" s="23"/>
      <c r="AM31" s="15"/>
      <c r="AN31" s="25"/>
      <c r="AO31" s="23"/>
      <c r="AP31" s="23"/>
    </row>
    <row r="32" spans="1:43">
      <c r="A32" s="11" t="str">
        <f>'Fluid (molkg) '!A32</f>
        <v>42N/16E-10P01</v>
      </c>
      <c r="B32" s="12" t="str">
        <f>'Fluid (molkg) '!B32</f>
        <v>Cedarville Area (State Hwy 38 to 18), West side of Valley</v>
      </c>
      <c r="C32" s="12" t="str">
        <f>'Fluid (molkg) '!C32</f>
        <v>Stock</v>
      </c>
      <c r="D32" s="12" t="str">
        <f>'Fluid (molkg) '!D32</f>
        <v>6" Casing</v>
      </c>
      <c r="E32" s="11">
        <f>'Fluid (molkg) '!E32</f>
        <v>90</v>
      </c>
      <c r="F32" s="13">
        <f>'Fluid (molkg) '!F32</f>
        <v>0</v>
      </c>
      <c r="G32" s="11">
        <f>'Fluid (molkg) '!G32</f>
        <v>41.520761999999998</v>
      </c>
      <c r="H32" s="11">
        <f>'Fluid (molkg) '!H32</f>
        <v>-120.13828100000001</v>
      </c>
      <c r="I32" s="11" t="str">
        <f>'Fluid (molkg) '!I32</f>
        <v>42N/16E-10P01</v>
      </c>
      <c r="J32" s="15">
        <f>'Fluid (molkg) '!J32</f>
        <v>-2.439018770985455E-3</v>
      </c>
      <c r="K32" s="16">
        <f>'Fluid (molkg) '!K32</f>
        <v>53.96</v>
      </c>
      <c r="L32" s="16">
        <f>'Fluid (molkg) '!L32</f>
        <v>12.2</v>
      </c>
      <c r="M32" s="17">
        <f>'Fluid (molkg) '!M32</f>
        <v>21437</v>
      </c>
      <c r="N32" s="277" t="str">
        <f>'Fluid (molkg) '!N32</f>
        <v/>
      </c>
      <c r="O32" s="265">
        <f>'Fluid (molkg) '!O32</f>
        <v>7.9432823472428087E-9</v>
      </c>
      <c r="P32" s="246"/>
      <c r="Q32" s="303"/>
      <c r="R32" s="265" t="s">
        <v>492</v>
      </c>
      <c r="S32" s="303">
        <f>('Fluid (original units) sorted'!AF32/S$413)*S$414</f>
        <v>3.1581601885168981E-2</v>
      </c>
      <c r="T32" s="303">
        <f>('Fluid (original units) sorted'!AB32/T$413)*T$414</f>
        <v>3.5369264109488849</v>
      </c>
      <c r="U32" s="303">
        <f>('Fluid (original units) sorted'!AD32/U$413)*U$414</f>
        <v>4.163951423342695E-3</v>
      </c>
      <c r="V32" s="303">
        <f>('Fluid (original units) sorted'!AE32/V$413)*V$414</f>
        <v>6.7695258511268439E-2</v>
      </c>
      <c r="W32" s="303">
        <f>('Fluid (original units) sorted'!V32/W$413)*W$414</f>
        <v>0.49900199600798406</v>
      </c>
      <c r="X32" s="303">
        <f>('Fluid (original units) sorted'!T32/X$413)*X$414</f>
        <v>2.9143397258867747</v>
      </c>
      <c r="Y32" s="303">
        <f>('Fluid (original units) sorted'!U32/Y$413)*Y$414</f>
        <v>1.2788279797331341E-2</v>
      </c>
      <c r="Z32" s="303">
        <f>('Fluid (original units) sorted'!W32/Z$413)*Z$414</f>
        <v>0.22217650689158611</v>
      </c>
      <c r="AA32" s="251"/>
      <c r="AB32" s="264"/>
      <c r="AC32" s="265">
        <f t="shared" si="0"/>
        <v>5.8403368106770959</v>
      </c>
      <c r="AD32" s="201"/>
      <c r="AE32" s="127"/>
      <c r="AF32" s="127"/>
      <c r="AG32" s="127"/>
      <c r="AK32" s="24"/>
      <c r="AL32" s="23"/>
      <c r="AM32" s="15"/>
      <c r="AN32" s="25"/>
      <c r="AO32" s="23"/>
      <c r="AP32" s="23"/>
    </row>
    <row r="33" spans="1:43">
      <c r="A33" s="11" t="str">
        <f>'Fluid (molkg) '!A33</f>
        <v>42N/16E-34P01</v>
      </c>
      <c r="B33" s="12" t="str">
        <f>'Fluid (molkg) '!B33</f>
        <v>Cedarville Area (State Hwy 38 to 18), West side of Valley</v>
      </c>
      <c r="C33" s="12" t="str">
        <f>'Fluid (molkg) '!C33</f>
        <v>Stock</v>
      </c>
      <c r="D33" s="12" t="str">
        <f>'Fluid (molkg) '!D33</f>
        <v>Artesian</v>
      </c>
      <c r="E33" s="30">
        <f>'Fluid (molkg) '!E33</f>
        <v>60</v>
      </c>
      <c r="F33" s="31">
        <f>'Fluid (molkg) '!F33</f>
        <v>0</v>
      </c>
      <c r="G33" s="11">
        <f>'Fluid (molkg) '!G33</f>
        <v>41.460242000000001</v>
      </c>
      <c r="H33" s="11">
        <f>'Fluid (molkg) '!H33</f>
        <v>-120.13645</v>
      </c>
      <c r="I33" s="11" t="str">
        <f>'Fluid (molkg) '!I33</f>
        <v>42N/16E-34P01</v>
      </c>
      <c r="J33" s="15">
        <f>'Fluid (molkg) '!J33</f>
        <v>2.265067331771199E-3</v>
      </c>
      <c r="K33" s="16">
        <f>'Fluid (molkg) '!K33</f>
        <v>53.96</v>
      </c>
      <c r="L33" s="16">
        <f>'Fluid (molkg) '!L33</f>
        <v>12.2</v>
      </c>
      <c r="M33" s="17">
        <f>'Fluid (molkg) '!M33</f>
        <v>21437</v>
      </c>
      <c r="N33" s="277" t="str">
        <f>'Fluid (molkg) '!N33</f>
        <v/>
      </c>
      <c r="O33" s="265">
        <f>'Fluid (molkg) '!O33</f>
        <v>1E-8</v>
      </c>
      <c r="P33" s="246"/>
      <c r="Q33" s="303"/>
      <c r="R33" s="265" t="s">
        <v>492</v>
      </c>
      <c r="S33" s="303">
        <f>('Fluid (original units) sorted'!AF33/S$413)*S$414</f>
        <v>5.2636003141948301E-3</v>
      </c>
      <c r="T33" s="303">
        <f>('Fluid (original units) sorted'!AB33/T$413)*T$414</f>
        <v>2.6776731020742974</v>
      </c>
      <c r="U33" s="303">
        <f>('Fluid (original units) sorted'!AD33/U$413)*U$414</f>
        <v>2.0819757116713477E-2</v>
      </c>
      <c r="V33" s="303">
        <f>('Fluid (original units) sorted'!AE33/V$413)*V$414</f>
        <v>1.4103178856514256E-2</v>
      </c>
      <c r="W33" s="303">
        <f>('Fluid (original units) sorted'!V33/W$413)*W$414</f>
        <v>7.9840319361277459E-2</v>
      </c>
      <c r="X33" s="303">
        <f>('Fluid (original units) sorted'!T33/X$413)*X$414</f>
        <v>2.4358660395471552</v>
      </c>
      <c r="Y33" s="303">
        <f>('Fluid (original units) sorted'!U33/Y$413)*Y$414</f>
        <v>6.1383743027190435E-2</v>
      </c>
      <c r="Z33" s="303">
        <f>('Fluid (original units) sorted'!W33/Z$413)*Z$414</f>
        <v>0.15634643077556057</v>
      </c>
      <c r="AA33" s="251"/>
      <c r="AB33" s="264"/>
      <c r="AC33" s="265">
        <f t="shared" si="0"/>
        <v>30.509222145328113</v>
      </c>
      <c r="AD33" s="201"/>
      <c r="AE33" s="127"/>
      <c r="AF33" s="127"/>
      <c r="AG33" s="127"/>
      <c r="AK33" s="24"/>
      <c r="AL33" s="23"/>
      <c r="AM33" s="15"/>
      <c r="AN33" s="25"/>
      <c r="AO33" s="23"/>
      <c r="AP33" s="23"/>
    </row>
    <row r="34" spans="1:43">
      <c r="A34" s="11" t="str">
        <f>'Fluid (molkg) '!A34</f>
        <v>40N/17E-20C01</v>
      </c>
      <c r="B34" s="12" t="str">
        <f>'Fluid (molkg) '!B34</f>
        <v>Cedarville Area (State Hwy 38 to 18), West side of Valley</v>
      </c>
      <c r="C34" s="12" t="str">
        <f>'Fluid (molkg) '!C34</f>
        <v>Stock</v>
      </c>
      <c r="D34" s="12" t="str">
        <f>'Fluid (molkg) '!D34</f>
        <v>Artesian</v>
      </c>
      <c r="E34" s="11">
        <f>'Fluid (molkg) '!E34</f>
        <v>160</v>
      </c>
      <c r="F34" s="13">
        <f>'Fluid (molkg) '!F34</f>
        <v>0</v>
      </c>
      <c r="G34" s="11">
        <f>'Fluid (molkg) '!G34</f>
        <v>41.319712000000003</v>
      </c>
      <c r="H34" s="11">
        <f>'Fluid (molkg) '!H34</f>
        <v>-120.079814</v>
      </c>
      <c r="I34" s="11" t="str">
        <f>'Fluid (molkg) '!I34</f>
        <v>40N/17E-20C01</v>
      </c>
      <c r="J34" s="15">
        <f>'Fluid (molkg) '!J34</f>
        <v>9.5968481349929455E-3</v>
      </c>
      <c r="K34" s="16">
        <f>'Fluid (molkg) '!K34</f>
        <v>55.040000000000006</v>
      </c>
      <c r="L34" s="16">
        <f>'Fluid (molkg) '!L34</f>
        <v>12.8</v>
      </c>
      <c r="M34" s="17">
        <f>'Fluid (molkg) '!M34</f>
        <v>21439</v>
      </c>
      <c r="N34" s="277" t="str">
        <f>'Fluid (molkg) '!N34</f>
        <v/>
      </c>
      <c r="O34" s="265">
        <f>'Fluid (molkg) '!O34</f>
        <v>2.5118864315095751E-8</v>
      </c>
      <c r="P34" s="246"/>
      <c r="Q34" s="303"/>
      <c r="R34" s="265" t="s">
        <v>492</v>
      </c>
      <c r="S34" s="303">
        <f>('Fluid (original units) sorted'!AF34/S$413)*S$414</f>
        <v>5.2636003141948301E-3</v>
      </c>
      <c r="T34" s="303">
        <f>('Fluid (original units) sorted'!AB34/T$413)*T$414</f>
        <v>2.1581245897315231</v>
      </c>
      <c r="U34" s="303">
        <f>('Fluid (original units) sorted'!AD34/U$413)*U$414</f>
        <v>0.74951125620168513</v>
      </c>
      <c r="V34" s="303">
        <f>('Fluid (original units) sorted'!AE34/V$413)*V$414</f>
        <v>0.62053986968662733</v>
      </c>
      <c r="W34" s="303">
        <f>('Fluid (original units) sorted'!V34/W$413)*W$414</f>
        <v>1.2974051896207586</v>
      </c>
      <c r="X34" s="303">
        <f>('Fluid (original units) sorted'!T34/X$413)*X$414</f>
        <v>1.6964067061131973</v>
      </c>
      <c r="Y34" s="303">
        <f>('Fluid (original units) sorted'!U34/Y$413)*Y$414</f>
        <v>0.16368998140584118</v>
      </c>
      <c r="Z34" s="303">
        <f>('Fluid (original units) sorted'!W34/Z$413)*Z$414</f>
        <v>0.46081053281217854</v>
      </c>
      <c r="AA34" s="251"/>
      <c r="AB34" s="264"/>
      <c r="AC34" s="265">
        <f t="shared" si="0"/>
        <v>1.3075380919426336</v>
      </c>
      <c r="AD34" s="201"/>
      <c r="AE34" s="127"/>
      <c r="AF34" s="127"/>
      <c r="AG34" s="127"/>
      <c r="AK34" s="24"/>
      <c r="AL34" s="23"/>
      <c r="AM34" s="15"/>
      <c r="AN34" s="25"/>
      <c r="AO34" s="23"/>
      <c r="AP34" s="23"/>
    </row>
    <row r="35" spans="1:43" s="26" customFormat="1">
      <c r="A35" s="11" t="str">
        <f>'Fluid (molkg) '!A35</f>
        <v>40N/16E-13J01</v>
      </c>
      <c r="B35" s="12" t="str">
        <f>'Fluid (molkg) '!B35</f>
        <v>Cedarville Area (State Hwy 38 to 18), West side of Valley</v>
      </c>
      <c r="C35" s="12" t="str">
        <f>'Fluid (molkg) '!C35</f>
        <v>Irrigation</v>
      </c>
      <c r="D35" s="12" t="str">
        <f>'Fluid (molkg) '!D35</f>
        <v>12" Cased Depth</v>
      </c>
      <c r="E35" s="11">
        <f>'Fluid (molkg) '!E35</f>
        <v>160</v>
      </c>
      <c r="F35" s="13">
        <f>'Fluid (molkg) '!F35</f>
        <v>0</v>
      </c>
      <c r="G35" s="11">
        <f>'Fluid (molkg) '!G35</f>
        <v>41.332234999999997</v>
      </c>
      <c r="H35" s="11">
        <f>'Fluid (molkg) '!H35</f>
        <v>-120.099161</v>
      </c>
      <c r="I35" s="11" t="str">
        <f>'Fluid (molkg) '!I35</f>
        <v>40N/16E-13J01</v>
      </c>
      <c r="J35" s="15">
        <f>'Fluid (molkg) '!J35</f>
        <v>8.2110503011583614E-3</v>
      </c>
      <c r="K35" s="16">
        <f>'Fluid (molkg) '!K35</f>
        <v>55.040000000000006</v>
      </c>
      <c r="L35" s="16">
        <f>'Fluid (molkg) '!L35</f>
        <v>12.8</v>
      </c>
      <c r="M35" s="17">
        <f>'Fluid (molkg) '!M35</f>
        <v>20608</v>
      </c>
      <c r="N35" s="277" t="str">
        <f>'Fluid (molkg) '!N35</f>
        <v/>
      </c>
      <c r="O35" s="265">
        <f>'Fluid (molkg) '!O35</f>
        <v>5.0118723362727164E-8</v>
      </c>
      <c r="P35" s="246"/>
      <c r="Q35" s="303"/>
      <c r="R35" s="265" t="s">
        <v>492</v>
      </c>
      <c r="S35" s="303"/>
      <c r="T35" s="303">
        <f>('Fluid (original units) sorted'!AB35/T$413)*T$414</f>
        <v>2.2380551300919502</v>
      </c>
      <c r="U35" s="303">
        <f>('Fluid (original units) sorted'!AD35/U$413)*U$414</f>
        <v>5.4131368503455041E-2</v>
      </c>
      <c r="V35" s="303">
        <f>('Fluid (original units) sorted'!AE35/V$413)*V$414</f>
        <v>1.692381462781711E-2</v>
      </c>
      <c r="W35" s="303">
        <f>('Fluid (original units) sorted'!V35/W$413)*W$414</f>
        <v>1.2475049900199602</v>
      </c>
      <c r="X35" s="303">
        <f>('Fluid (original units) sorted'!T35/X$413)*X$414</f>
        <v>0.47847368633961973</v>
      </c>
      <c r="Y35" s="303">
        <f>('Fluid (original units) sorted'!U35/Y$413)*Y$414</f>
        <v>9.4633270500251929E-2</v>
      </c>
      <c r="Z35" s="303">
        <f>('Fluid (original units) sorted'!W35/Z$413)*Z$414</f>
        <v>0.53486936844270727</v>
      </c>
      <c r="AA35" s="251"/>
      <c r="AB35" s="264"/>
      <c r="AC35" s="265">
        <f t="shared" si="0"/>
        <v>0.38354450696983916</v>
      </c>
      <c r="AD35" s="201"/>
      <c r="AE35" s="127"/>
      <c r="AF35" s="127"/>
      <c r="AG35" s="127"/>
      <c r="AH35" s="21"/>
      <c r="AI35" s="11"/>
      <c r="AJ35" s="11"/>
      <c r="AK35" s="24"/>
      <c r="AL35" s="23"/>
      <c r="AM35" s="15"/>
      <c r="AN35" s="25"/>
      <c r="AO35" s="23"/>
      <c r="AP35" s="23"/>
      <c r="AQ35" s="11"/>
    </row>
    <row r="36" spans="1:43">
      <c r="A36" s="27" t="str">
        <f>'Fluid (molkg) '!A36</f>
        <v>42N/16E-04P01</v>
      </c>
      <c r="B36" s="12" t="str">
        <f>'Fluid (molkg) '!B36</f>
        <v>Cedarville Area (State Hwy 38 to 18), West side of Valley</v>
      </c>
      <c r="C36" s="12" t="str">
        <f>'Fluid (molkg) '!C36</f>
        <v>Irrigation</v>
      </c>
      <c r="D36" s="12">
        <f>'Fluid (molkg) '!D36</f>
        <v>0</v>
      </c>
      <c r="E36" s="27">
        <f>'Fluid (molkg) '!E36</f>
        <v>120</v>
      </c>
      <c r="F36" s="28">
        <f>'Fluid (molkg) '!F36</f>
        <v>0</v>
      </c>
      <c r="G36" s="11">
        <f>'Fluid (molkg) '!G36</f>
        <v>41.530273000000001</v>
      </c>
      <c r="H36" s="11">
        <f>'Fluid (molkg) '!H36</f>
        <v>-120.156796</v>
      </c>
      <c r="I36" s="27" t="str">
        <f>'Fluid (molkg) '!I36</f>
        <v>42N/16E-04P01</v>
      </c>
      <c r="J36" s="15">
        <f>'Fluid (molkg) '!J36</f>
        <v>3.8142227955382098E-4</v>
      </c>
      <c r="K36" s="16">
        <f>'Fluid (molkg) '!K36</f>
        <v>55.040000000000006</v>
      </c>
      <c r="L36" s="16">
        <f>'Fluid (molkg) '!L36</f>
        <v>12.8</v>
      </c>
      <c r="M36" s="17">
        <f>'Fluid (molkg) '!M36</f>
        <v>28726</v>
      </c>
      <c r="N36" s="265">
        <f>'Fluid (molkg) '!N36</f>
        <v>1E-8</v>
      </c>
      <c r="O36" s="265">
        <f>'Fluid (molkg) '!O36</f>
        <v>5.0118723362727114E-9</v>
      </c>
      <c r="P36" s="246"/>
      <c r="Q36" s="303"/>
      <c r="R36" s="265" t="s">
        <v>492</v>
      </c>
      <c r="S36" s="303"/>
      <c r="T36" s="303">
        <f>('Fluid (original units) sorted'!AB36/T$413)*T$414</f>
        <v>2.4178988459029105</v>
      </c>
      <c r="U36" s="303">
        <f>('Fluid (original units) sorted'!AD36/U$413)*U$414</f>
        <v>0.24983708540056171</v>
      </c>
      <c r="V36" s="303">
        <f>('Fluid (original units) sorted'!AE36/V$413)*V$414</f>
        <v>0.15795560319295968</v>
      </c>
      <c r="W36" s="303">
        <f>('Fluid (original units) sorted'!V36/W$413)*W$414</f>
        <v>1.4970059880239521</v>
      </c>
      <c r="X36" s="303">
        <f>('Fluid (original units) sorted'!T36/X$413)*X$414</f>
        <v>1.0874401962264084</v>
      </c>
      <c r="Y36" s="303">
        <f>('Fluid (original units) sorted'!U36/Y$413)*Y$414</f>
        <v>2.5576559594662682E-2</v>
      </c>
      <c r="Z36" s="303">
        <f>('Fluid (original units) sorted'!W36/Z$413)*Z$414</f>
        <v>0.41143797572515944</v>
      </c>
      <c r="AA36" s="251"/>
      <c r="AB36" s="264"/>
      <c r="AC36" s="265">
        <f t="shared" si="0"/>
        <v>0.72641005107924084</v>
      </c>
      <c r="AD36" s="201"/>
      <c r="AE36" s="127"/>
      <c r="AF36" s="127"/>
      <c r="AK36" s="24"/>
      <c r="AL36" s="23"/>
      <c r="AM36" s="15"/>
      <c r="AN36" s="25"/>
      <c r="AO36" s="23"/>
      <c r="AP36" s="23"/>
    </row>
    <row r="37" spans="1:43">
      <c r="A37" s="27" t="str">
        <f>'Fluid (molkg) '!A37</f>
        <v>42N/16E-08M02</v>
      </c>
      <c r="B37" s="12" t="str">
        <f>'Fluid (molkg) '!B37</f>
        <v>Cedarville Area (State Hwy 38 to 18), West side of Valley</v>
      </c>
      <c r="C37" s="12" t="str">
        <f>'Fluid (molkg) '!C37</f>
        <v>Irrigation</v>
      </c>
      <c r="D37" s="12" t="str">
        <f>'Fluid (molkg) '!D37</f>
        <v>14" Cased to 197'</v>
      </c>
      <c r="E37" s="27">
        <f>'Fluid (molkg) '!E37</f>
        <v>211</v>
      </c>
      <c r="F37" s="28">
        <f>'Fluid (molkg) '!F37</f>
        <v>0</v>
      </c>
      <c r="G37" s="11">
        <f>'Fluid (molkg) '!G37</f>
        <v>41.521383</v>
      </c>
      <c r="H37" s="11">
        <f>'Fluid (molkg) '!H37</f>
        <v>-120.17766399999999</v>
      </c>
      <c r="I37" s="27" t="str">
        <f>'Fluid (molkg) '!I37</f>
        <v>42N/16E-08M02</v>
      </c>
      <c r="J37" s="15">
        <f>'Fluid (molkg) '!J37</f>
        <v>1.1554446595586618E-2</v>
      </c>
      <c r="K37" s="16">
        <f>'Fluid (molkg) '!K37</f>
        <v>55.040000000000006</v>
      </c>
      <c r="L37" s="16">
        <f>'Fluid (molkg) '!L37</f>
        <v>12.8</v>
      </c>
      <c r="M37" s="17">
        <f>'Fluid (molkg) '!M37</f>
        <v>29810</v>
      </c>
      <c r="N37" s="265">
        <f>'Fluid (molkg) '!N37</f>
        <v>6.3095734448019177E-8</v>
      </c>
      <c r="O37" s="265">
        <f>'Fluid (molkg) '!O37</f>
        <v>7.9432823472428087E-9</v>
      </c>
      <c r="P37" s="246"/>
      <c r="Q37" s="303"/>
      <c r="R37" s="265" t="s">
        <v>492</v>
      </c>
      <c r="S37" s="303"/>
      <c r="T37" s="303">
        <f>('Fluid (original units) sorted'!AB37/T$413)*T$414</f>
        <v>3.2971347898676049</v>
      </c>
      <c r="U37" s="303">
        <f>('Fluid (original units) sorted'!AD37/U$413)*U$414</f>
        <v>8.3279028466853908E-2</v>
      </c>
      <c r="V37" s="303">
        <f>('Fluid (original units) sorted'!AE37/V$413)*V$414</f>
        <v>2.8206357713028513E-2</v>
      </c>
      <c r="W37" s="303">
        <f>('Fluid (original units) sorted'!V37/W$413)*W$414</f>
        <v>1.9461077844311379</v>
      </c>
      <c r="X37" s="303">
        <f>('Fluid (original units) sorted'!T37/X$413)*X$414</f>
        <v>0.52197129418867605</v>
      </c>
      <c r="Y37" s="303">
        <f>('Fluid (original units) sorted'!U37/Y$413)*Y$414</f>
        <v>2.3018903635196413E-2</v>
      </c>
      <c r="Z37" s="303">
        <f>('Fluid (original units) sorted'!W37/Z$413)*Z$414</f>
        <v>1.0697387368854145</v>
      </c>
      <c r="AA37" s="251"/>
      <c r="AB37" s="264"/>
      <c r="AC37" s="265">
        <f t="shared" si="0"/>
        <v>0.26821294193695044</v>
      </c>
      <c r="AD37" s="201"/>
      <c r="AE37" s="127"/>
      <c r="AF37" s="127"/>
      <c r="AK37" s="24"/>
      <c r="AL37" s="23"/>
      <c r="AM37" s="15"/>
      <c r="AN37" s="25"/>
      <c r="AO37" s="23"/>
      <c r="AP37" s="23"/>
    </row>
    <row r="38" spans="1:43">
      <c r="A38" s="11" t="str">
        <f>'Fluid (molkg) '!A38</f>
        <v>42N/16E-21L01</v>
      </c>
      <c r="B38" s="12" t="str">
        <f>'Fluid (molkg) '!B38</f>
        <v>Cedarville Area (State Hwy 38 to 18), West side of Valley</v>
      </c>
      <c r="C38" s="12" t="str">
        <f>'Fluid (molkg) '!C38</f>
        <v>Domestic/Stock</v>
      </c>
      <c r="D38" s="12" t="str">
        <f>'Fluid (molkg) '!D38</f>
        <v>Artesian</v>
      </c>
      <c r="E38" s="11">
        <f>'Fluid (molkg) '!E38</f>
        <v>160</v>
      </c>
      <c r="F38" s="13">
        <f>'Fluid (molkg) '!F38</f>
        <v>0</v>
      </c>
      <c r="G38" s="11">
        <f>'Fluid (molkg) '!G38</f>
        <v>41.497418000000003</v>
      </c>
      <c r="H38" s="11">
        <f>'Fluid (molkg) '!H38</f>
        <v>-120.15714199999999</v>
      </c>
      <c r="I38" s="11" t="str">
        <f>'Fluid (molkg) '!I38</f>
        <v>42N/16E-21L01</v>
      </c>
      <c r="J38" s="15">
        <f>'Fluid (molkg) '!J38</f>
        <v>-9.8354437765960381E-2</v>
      </c>
      <c r="K38" s="16">
        <f>'Fluid (molkg) '!K38</f>
        <v>55.040000000000006</v>
      </c>
      <c r="L38" s="16">
        <f>'Fluid (molkg) '!L38</f>
        <v>12.8</v>
      </c>
      <c r="M38" s="17">
        <f>'Fluid (molkg) '!M38</f>
        <v>21350</v>
      </c>
      <c r="N38" s="277" t="str">
        <f>'Fluid (molkg) '!N38</f>
        <v/>
      </c>
      <c r="O38" s="265">
        <f>'Fluid (molkg) '!O38</f>
        <v>5.0118723362727114E-9</v>
      </c>
      <c r="P38" s="246"/>
      <c r="Q38" s="303"/>
      <c r="R38" s="265" t="s">
        <v>492</v>
      </c>
      <c r="S38" s="303">
        <f>('Fluid (original units) sorted'!AF38/S$413)*S$414</f>
        <v>1.052720062838966E-2</v>
      </c>
      <c r="T38" s="303">
        <f>('Fluid (original units) sorted'!AB38/T$413)*T$414</f>
        <v>2.6776731020742974</v>
      </c>
      <c r="U38" s="303">
        <f>('Fluid (original units) sorted'!AD38/U$413)*U$414</f>
        <v>9.5770882736881988E-2</v>
      </c>
      <c r="V38" s="303">
        <f>('Fluid (original units) sorted'!AE38/V$413)*V$414</f>
        <v>9.8722251995599794E-2</v>
      </c>
      <c r="W38" s="303">
        <f>('Fluid (original units) sorted'!V38/W$413)*W$414</f>
        <v>1.2475049900199602</v>
      </c>
      <c r="X38" s="303">
        <f>('Fluid (original units) sorted'!T38/X$413)*X$414</f>
        <v>0.8264545491320705</v>
      </c>
      <c r="Y38" s="303">
        <f>('Fluid (original units) sorted'!U38/Y$413)*Y$414</f>
        <v>2.5576559594662682E-2</v>
      </c>
      <c r="Z38" s="303">
        <f>('Fluid (original units) sorted'!W38/Z$413)*Z$414</f>
        <v>0.28800658300761162</v>
      </c>
      <c r="AA38" s="251"/>
      <c r="AB38" s="264"/>
      <c r="AC38" s="265">
        <f t="shared" si="0"/>
        <v>0.66248596658426762</v>
      </c>
      <c r="AD38" s="201"/>
      <c r="AE38" s="127"/>
      <c r="AF38" s="127"/>
      <c r="AG38" s="127"/>
      <c r="AK38" s="24"/>
      <c r="AL38" s="23"/>
      <c r="AM38" s="15"/>
      <c r="AN38" s="25"/>
      <c r="AO38" s="23"/>
      <c r="AP38" s="23"/>
    </row>
    <row r="39" spans="1:43">
      <c r="A39" s="11" t="str">
        <f>'Fluid (molkg) '!A39</f>
        <v>42N/16E-29H01</v>
      </c>
      <c r="B39" s="12" t="str">
        <f>'Fluid (molkg) '!B39</f>
        <v>Cedarville Area (State Hwy 38 to 18), West side of Valley</v>
      </c>
      <c r="C39" s="12" t="str">
        <f>'Fluid (molkg) '!C39</f>
        <v>Domestic</v>
      </c>
      <c r="D39" s="12" t="str">
        <f>'Fluid (molkg) '!D39</f>
        <v>8" Cased Depth</v>
      </c>
      <c r="E39" s="27">
        <f>'Fluid (molkg) '!E39</f>
        <v>70</v>
      </c>
      <c r="F39" s="28">
        <f>'Fluid (molkg) '!F39</f>
        <v>0</v>
      </c>
      <c r="G39" s="11">
        <f>'Fluid (molkg) '!G39</f>
        <v>0</v>
      </c>
      <c r="H39" s="11">
        <f>'Fluid (molkg) '!H39</f>
        <v>0</v>
      </c>
      <c r="I39" s="11" t="str">
        <f>'Fluid (molkg) '!I39</f>
        <v>42N/16E-29H01</v>
      </c>
      <c r="J39" s="15">
        <f>'Fluid (molkg) '!J39</f>
        <v>1.2721945607351515E-2</v>
      </c>
      <c r="K39" s="16">
        <f>'Fluid (molkg) '!K39</f>
        <v>55.040000000000006</v>
      </c>
      <c r="L39" s="16">
        <f>'Fluid (molkg) '!L39</f>
        <v>12.8</v>
      </c>
      <c r="M39" s="17">
        <f>'Fluid (molkg) '!M39</f>
        <v>21439</v>
      </c>
      <c r="N39" s="277" t="str">
        <f>'Fluid (molkg) '!N39</f>
        <v/>
      </c>
      <c r="O39" s="265">
        <f>'Fluid (molkg) '!O39</f>
        <v>3.1622776601683699E-8</v>
      </c>
      <c r="P39" s="246"/>
      <c r="Q39" s="303"/>
      <c r="R39" s="265" t="s">
        <v>492</v>
      </c>
      <c r="S39" s="303"/>
      <c r="T39" s="303">
        <f>('Fluid (original units) sorted'!AB39/T$413)*T$414</f>
        <v>2.2580377651820567</v>
      </c>
      <c r="U39" s="303">
        <f>('Fluid (original units) sorted'!AD39/U$413)*U$414</f>
        <v>6.8705198485154467E-2</v>
      </c>
      <c r="V39" s="303">
        <f>('Fluid (original units) sorted'!AE39/V$413)*V$414</f>
        <v>5.6412715426057032E-3</v>
      </c>
      <c r="W39" s="303">
        <f>('Fluid (original units) sorted'!V39/W$413)*W$414</f>
        <v>1.5469061876247505</v>
      </c>
      <c r="X39" s="303">
        <f>('Fluid (original units) sorted'!T39/X$413)*X$414</f>
        <v>0.56546890203773248</v>
      </c>
      <c r="Y39" s="303">
        <f>('Fluid (original units) sorted'!U39/Y$413)*Y$414</f>
        <v>2.0461247675730147E-2</v>
      </c>
      <c r="Z39" s="303">
        <f>('Fluid (original units) sorted'!W39/Z$413)*Z$414</f>
        <v>0.34560789960913396</v>
      </c>
      <c r="AA39" s="251"/>
      <c r="AB39" s="264"/>
      <c r="AC39" s="265">
        <f t="shared" si="0"/>
        <v>0.36554828376890836</v>
      </c>
      <c r="AD39" s="201"/>
      <c r="AE39" s="127"/>
      <c r="AF39" s="127"/>
      <c r="AG39" s="127"/>
      <c r="AK39" s="24"/>
      <c r="AL39" s="23"/>
      <c r="AM39" s="15"/>
      <c r="AN39" s="25"/>
      <c r="AO39" s="23"/>
      <c r="AP39" s="23"/>
    </row>
    <row r="40" spans="1:43">
      <c r="A40" s="11" t="str">
        <f>'Fluid (molkg) '!A40</f>
        <v>40N/16E-13R01</v>
      </c>
      <c r="B40" s="12" t="str">
        <f>'Fluid (molkg) '!B40</f>
        <v>Cedarville Area (State Hwy 38 to 18), West side of Valley</v>
      </c>
      <c r="C40" s="12" t="str">
        <f>'Fluid (molkg) '!C40</f>
        <v>Irrigation</v>
      </c>
      <c r="D40" s="12" t="str">
        <f>'Fluid (molkg) '!D40</f>
        <v>12" Cased Depth</v>
      </c>
      <c r="E40" s="11">
        <f>'Fluid (molkg) '!E40</f>
        <v>160</v>
      </c>
      <c r="F40" s="13">
        <f>'Fluid (molkg) '!F40</f>
        <v>0</v>
      </c>
      <c r="G40" s="11">
        <f>'Fluid (molkg) '!G40</f>
        <v>41.330061999999998</v>
      </c>
      <c r="H40" s="11">
        <f>'Fluid (molkg) '!H40</f>
        <v>-120.09813699999999</v>
      </c>
      <c r="I40" s="11" t="str">
        <f>'Fluid (molkg) '!I40</f>
        <v>40N/16E-13R01</v>
      </c>
      <c r="J40" s="15">
        <f>'Fluid (molkg) '!J40</f>
        <v>8.2110503011583614E-3</v>
      </c>
      <c r="K40" s="16">
        <f>'Fluid (molkg) '!K40</f>
        <v>55.400000000000006</v>
      </c>
      <c r="L40" s="16">
        <f>'Fluid (molkg) '!L40</f>
        <v>13</v>
      </c>
      <c r="M40" s="17">
        <f>'Fluid (molkg) '!M40</f>
        <v>20608</v>
      </c>
      <c r="N40" s="265">
        <f>'Fluid (molkg) '!N40</f>
        <v>5.0118723362727164E-8</v>
      </c>
      <c r="O40" s="277" t="str">
        <f>'Fluid (molkg) '!O40</f>
        <v/>
      </c>
      <c r="P40" s="246"/>
      <c r="Q40" s="303"/>
      <c r="R40" s="265" t="s">
        <v>492</v>
      </c>
      <c r="S40" s="303"/>
      <c r="T40" s="303">
        <f>('Fluid (original units) sorted'!AB40/T$413)*T$414</f>
        <v>2.2380551300919502</v>
      </c>
      <c r="U40" s="303">
        <f>('Fluid (original units) sorted'!AD40/U$413)*U$414</f>
        <v>5.4131368503455041E-2</v>
      </c>
      <c r="V40" s="303">
        <f>('Fluid (original units) sorted'!AE40/V$413)*V$414</f>
        <v>1.692381462781711E-2</v>
      </c>
      <c r="W40" s="303">
        <f>('Fluid (original units) sorted'!V40/W$413)*W$414</f>
        <v>1.2475049900199602</v>
      </c>
      <c r="X40" s="303">
        <f>('Fluid (original units) sorted'!T40/X$413)*X$414</f>
        <v>0.47847368633961973</v>
      </c>
      <c r="Y40" s="303">
        <f>('Fluid (original units) sorted'!U40/Y$413)*Y$414</f>
        <v>9.4633270500251929E-2</v>
      </c>
      <c r="Z40" s="303">
        <f>('Fluid (original units) sorted'!W40/Z$413)*Z$414</f>
        <v>0.53486936844270727</v>
      </c>
      <c r="AA40" s="251"/>
      <c r="AB40" s="264"/>
      <c r="AC40" s="265">
        <f t="shared" si="0"/>
        <v>0.38354450696983916</v>
      </c>
      <c r="AD40" s="201"/>
      <c r="AE40" s="127"/>
      <c r="AF40" s="127"/>
      <c r="AG40" s="127"/>
      <c r="AK40" s="24"/>
      <c r="AL40" s="23"/>
      <c r="AM40" s="15"/>
      <c r="AN40" s="25"/>
      <c r="AO40" s="23"/>
      <c r="AP40" s="23"/>
    </row>
    <row r="41" spans="1:43">
      <c r="A41" s="11" t="str">
        <f>'Fluid (molkg) '!A41</f>
        <v>41N/16E-25C01</v>
      </c>
      <c r="B41" s="12" t="str">
        <f>'Fluid (molkg) '!B41</f>
        <v>Cedarville Area (State Hwy 38 to 18), West side of Valley</v>
      </c>
      <c r="C41" s="12">
        <f>'Fluid (molkg) '!C41</f>
        <v>0</v>
      </c>
      <c r="D41" s="12">
        <f>'Fluid (molkg) '!D41</f>
        <v>0</v>
      </c>
      <c r="E41" s="11">
        <f>'Fluid (molkg) '!E41</f>
        <v>0</v>
      </c>
      <c r="F41" s="13">
        <f>'Fluid (molkg) '!F41</f>
        <v>0</v>
      </c>
      <c r="G41" s="14">
        <f>'Fluid (molkg) '!G41</f>
        <v>41.394669999999998</v>
      </c>
      <c r="H41" s="11">
        <f>'Fluid (molkg) '!H41</f>
        <v>-120.102833</v>
      </c>
      <c r="I41" s="11" t="str">
        <f>'Fluid (molkg) '!I41</f>
        <v>41N/16E-25C01</v>
      </c>
      <c r="J41" s="15">
        <f>'Fluid (molkg) '!J41</f>
        <v>-2.5438420864398275E-2</v>
      </c>
      <c r="K41" s="16">
        <f>'Fluid (molkg) '!K41</f>
        <v>55.400000000000006</v>
      </c>
      <c r="L41" s="16">
        <f>'Fluid (molkg) '!L41</f>
        <v>13</v>
      </c>
      <c r="M41" s="17">
        <f>'Fluid (molkg) '!M41</f>
        <v>21350</v>
      </c>
      <c r="N41" s="265">
        <f>'Fluid (molkg) '!N41</f>
        <v>3.9810717055349665E-9</v>
      </c>
      <c r="O41" s="277" t="str">
        <f>'Fluid (molkg) '!O41</f>
        <v/>
      </c>
      <c r="P41" s="246"/>
      <c r="Q41" s="303"/>
      <c r="R41" s="265" t="s">
        <v>492</v>
      </c>
      <c r="S41" s="303">
        <f>('Fluid (original units) sorted'!AF41/S$413)*S$414</f>
        <v>3.1581601885168981E-2</v>
      </c>
      <c r="T41" s="303">
        <f>('Fluid (original units) sorted'!AB41/T$413)*T$414</f>
        <v>1.2988712808569354</v>
      </c>
      <c r="U41" s="303">
        <f>('Fluid (original units) sorted'!AD41/U$413)*U$414</f>
        <v>0.37475562810084256</v>
      </c>
      <c r="V41" s="303">
        <f>('Fluid (original units) sorted'!AE41/V$413)*V$414</f>
        <v>0.14103178856514256</v>
      </c>
      <c r="W41" s="303">
        <f>('Fluid (original units) sorted'!V41/W$413)*W$414</f>
        <v>0.33433133732534931</v>
      </c>
      <c r="X41" s="303">
        <f>('Fluid (original units) sorted'!T41/X$413)*X$414</f>
        <v>1.3049282354716902</v>
      </c>
      <c r="Y41" s="303">
        <f>('Fluid (original units) sorted'!U41/Y$413)*Y$414</f>
        <v>7.6729678783988051E-2</v>
      </c>
      <c r="Z41" s="303">
        <f>('Fluid (original units) sorted'!W41/Z$413)*Z$414</f>
        <v>4.9372557087019132E-2</v>
      </c>
      <c r="AA41" s="251"/>
      <c r="AB41" s="264"/>
      <c r="AC41" s="265">
        <f t="shared" si="0"/>
        <v>3.9030987819183092</v>
      </c>
      <c r="AD41" s="201"/>
      <c r="AE41" s="127"/>
      <c r="AF41" s="127"/>
      <c r="AG41" s="127"/>
      <c r="AK41" s="24"/>
      <c r="AL41" s="23"/>
      <c r="AM41" s="15"/>
      <c r="AN41" s="25"/>
      <c r="AO41" s="23"/>
      <c r="AP41" s="23"/>
    </row>
    <row r="42" spans="1:43">
      <c r="A42" s="11" t="str">
        <f>'Fluid (molkg) '!A42</f>
        <v>40N/16E-25R01</v>
      </c>
      <c r="B42" s="12" t="str">
        <f>'Fluid (molkg) '!B42</f>
        <v>Cedarville Area (State Hwy 38 to 18), West side of Valley</v>
      </c>
      <c r="C42" s="12">
        <f>'Fluid (molkg) '!C42</f>
        <v>0</v>
      </c>
      <c r="D42" s="12">
        <f>'Fluid (molkg) '!D42</f>
        <v>0</v>
      </c>
      <c r="E42" s="11">
        <f>'Fluid (molkg) '!E42</f>
        <v>45</v>
      </c>
      <c r="F42" s="13">
        <f>'Fluid (molkg) '!F42</f>
        <v>0</v>
      </c>
      <c r="G42" s="11">
        <f>'Fluid (molkg) '!G42</f>
        <v>41.298665</v>
      </c>
      <c r="H42" s="11">
        <f>'Fluid (molkg) '!H42</f>
        <v>-120.09922899999999</v>
      </c>
      <c r="I42" s="11" t="str">
        <f>'Fluid (molkg) '!I42</f>
        <v>40N/16E-25R01</v>
      </c>
      <c r="J42" s="15">
        <f>'Fluid (molkg) '!J42</f>
        <v>-1.9366537395382716E-2</v>
      </c>
      <c r="K42" s="16">
        <f>'Fluid (molkg) '!K42</f>
        <v>55.94</v>
      </c>
      <c r="L42" s="16">
        <f>'Fluid (molkg) '!L42</f>
        <v>13.3</v>
      </c>
      <c r="M42" s="17">
        <f>'Fluid (molkg) '!M42</f>
        <v>21349</v>
      </c>
      <c r="N42" s="277" t="str">
        <f>'Fluid (molkg) '!N42</f>
        <v/>
      </c>
      <c r="O42" s="265">
        <f>'Fluid (molkg) '!O42</f>
        <v>5.0118723362727114E-9</v>
      </c>
      <c r="P42" s="246"/>
      <c r="Q42" s="303"/>
      <c r="R42" s="265" t="s">
        <v>492</v>
      </c>
      <c r="S42" s="303">
        <f>('Fluid (original units) sorted'!AF42/S$413)*S$414</f>
        <v>1.579080094258449E-2</v>
      </c>
      <c r="T42" s="303">
        <f>('Fluid (original units) sorted'!AB42/T$413)*T$414</f>
        <v>2.3379683055424834</v>
      </c>
      <c r="U42" s="303">
        <f>('Fluid (original units) sorted'!AD42/U$413)*U$414</f>
        <v>4.3721489945098301E-2</v>
      </c>
      <c r="V42" s="303">
        <f>('Fluid (original units) sorted'!AE42/V$413)*V$414</f>
        <v>9.8722251995599794E-2</v>
      </c>
      <c r="W42" s="303">
        <f>('Fluid (original units) sorted'!V42/W$413)*W$414</f>
        <v>1.097804391217565</v>
      </c>
      <c r="X42" s="303">
        <f>('Fluid (original units) sorted'!T42/X$413)*X$414</f>
        <v>0.56546890203773248</v>
      </c>
      <c r="Y42" s="303">
        <f>('Fluid (original units) sorted'!U42/Y$413)*Y$414</f>
        <v>6.1383743027190435E-2</v>
      </c>
      <c r="Z42" s="303">
        <f>('Fluid (original units) sorted'!W42/Z$413)*Z$414</f>
        <v>0.7076733182472742</v>
      </c>
      <c r="AA42" s="251"/>
      <c r="AB42" s="264"/>
      <c r="AC42" s="265">
        <f t="shared" si="0"/>
        <v>0.51509076349255256</v>
      </c>
      <c r="AD42" s="201"/>
      <c r="AE42" s="127"/>
      <c r="AF42" s="127"/>
      <c r="AG42" s="127"/>
      <c r="AK42" s="24"/>
      <c r="AL42" s="23"/>
      <c r="AM42" s="15"/>
      <c r="AN42" s="25"/>
      <c r="AO42" s="23"/>
      <c r="AP42" s="23"/>
    </row>
    <row r="43" spans="1:43">
      <c r="A43" s="11" t="str">
        <f>'Fluid (molkg) '!A43</f>
        <v>41N/16E-10A01</v>
      </c>
      <c r="B43" s="12" t="str">
        <f>'Fluid (molkg) '!B43</f>
        <v>Cedarville Area (State Hwy 38 to 18), West side of Valley</v>
      </c>
      <c r="C43" s="12" t="str">
        <f>'Fluid (molkg) '!C43</f>
        <v>Irrigation</v>
      </c>
      <c r="D43" s="12" t="str">
        <f>'Fluid (molkg) '!D43</f>
        <v>8" Cased Depth</v>
      </c>
      <c r="E43" s="11">
        <f>'Fluid (molkg) '!E43</f>
        <v>265</v>
      </c>
      <c r="F43" s="13">
        <f>'Fluid (molkg) '!F43</f>
        <v>0</v>
      </c>
      <c r="G43" s="11">
        <f>'Fluid (molkg) '!G43</f>
        <v>41.439697000000002</v>
      </c>
      <c r="H43" s="11">
        <f>'Fluid (molkg) '!H43</f>
        <v>-120.11893600000001</v>
      </c>
      <c r="I43" s="11" t="str">
        <f>'Fluid (molkg) '!I43</f>
        <v>41N/16E-10A01</v>
      </c>
      <c r="J43" s="15">
        <f>'Fluid (molkg) '!J43</f>
        <v>0.10634143841840513</v>
      </c>
      <c r="K43" s="16">
        <f>'Fluid (molkg) '!K43</f>
        <v>55.94</v>
      </c>
      <c r="L43" s="16">
        <f>'Fluid (molkg) '!L43</f>
        <v>13.3</v>
      </c>
      <c r="M43" s="17">
        <f>'Fluid (molkg) '!M43</f>
        <v>30188</v>
      </c>
      <c r="N43" s="265">
        <f>'Fluid (molkg) '!N43</f>
        <v>1E-8</v>
      </c>
      <c r="O43" s="265">
        <f>'Fluid (molkg) '!O43</f>
        <v>1.2589254117941638E-8</v>
      </c>
      <c r="P43" s="246"/>
      <c r="Q43" s="303"/>
      <c r="R43" s="265" t="s">
        <v>492</v>
      </c>
      <c r="S43" s="303">
        <f>('Fluid (original units) sorted'!AF43/S$413)*S$414</f>
        <v>5.2636003141948301E-3</v>
      </c>
      <c r="T43" s="303">
        <f>('Fluid (original units) sorted'!AB43/T$413)*T$414</f>
        <v>2.2380551300919502</v>
      </c>
      <c r="U43" s="303"/>
      <c r="V43" s="303">
        <f>('Fluid (original units) sorted'!AE43/V$413)*V$414</f>
        <v>2.8206357713028513E-2</v>
      </c>
      <c r="W43" s="303">
        <f>('Fluid (original units) sorted'!V43/W$413)*W$414</f>
        <v>1.4970059880239521</v>
      </c>
      <c r="X43" s="303">
        <f>('Fluid (original units) sorted'!T43/X$413)*X$414</f>
        <v>0.78295694128301419</v>
      </c>
      <c r="Y43" s="303">
        <f>('Fluid (original units) sorted'!U43/Y$413)*Y$414</f>
        <v>3.8364839391994025E-2</v>
      </c>
      <c r="Z43" s="303">
        <f>('Fluid (original units) sorted'!W43/Z$413)*Z$414</f>
        <v>0.49372557087019131</v>
      </c>
      <c r="AA43" s="251"/>
      <c r="AB43" s="264"/>
      <c r="AC43" s="265">
        <f t="shared" si="0"/>
        <v>0.52301523677705342</v>
      </c>
      <c r="AD43" s="201"/>
      <c r="AF43" s="127"/>
      <c r="AG43" s="127"/>
      <c r="AK43" s="24"/>
      <c r="AL43" s="23"/>
      <c r="AM43" s="15"/>
      <c r="AN43" s="25"/>
      <c r="AO43" s="23"/>
      <c r="AP43" s="23"/>
    </row>
    <row r="44" spans="1:43">
      <c r="A44" s="11" t="str">
        <f>'Fluid (molkg) '!A44</f>
        <v>41N/16E-25C03</v>
      </c>
      <c r="B44" s="12" t="str">
        <f>'Fluid (molkg) '!B44</f>
        <v>Cedarville Area (State Hwy 38 to 18), West side of Valley</v>
      </c>
      <c r="C44" s="12" t="str">
        <f>'Fluid (molkg) '!C44</f>
        <v>Domestic</v>
      </c>
      <c r="D44" s="12" t="str">
        <f>'Fluid (molkg) '!D44</f>
        <v>6" Casing</v>
      </c>
      <c r="E44" s="11">
        <f>'Fluid (molkg) '!E44</f>
        <v>130</v>
      </c>
      <c r="F44" s="13">
        <f>'Fluid (molkg) '!F44</f>
        <v>0</v>
      </c>
      <c r="G44" s="11">
        <f>'Fluid (molkg) '!G44</f>
        <v>41.394857000000002</v>
      </c>
      <c r="H44" s="11">
        <f>'Fluid (molkg) '!H44</f>
        <v>-120.09997799999999</v>
      </c>
      <c r="I44" s="11" t="str">
        <f>'Fluid (molkg) '!I44</f>
        <v>41N/16E-25C03</v>
      </c>
      <c r="J44" s="15">
        <f>'Fluid (molkg) '!J44</f>
        <v>-2.5438420864398275E-2</v>
      </c>
      <c r="K44" s="16">
        <f>'Fluid (molkg) '!K44</f>
        <v>55.94</v>
      </c>
      <c r="L44" s="16">
        <f>'Fluid (molkg) '!L44</f>
        <v>13.3</v>
      </c>
      <c r="M44" s="17">
        <f>'Fluid (molkg) '!M44</f>
        <v>21350</v>
      </c>
      <c r="N44" s="277" t="str">
        <f>'Fluid (molkg) '!N44</f>
        <v/>
      </c>
      <c r="O44" s="265">
        <f>'Fluid (molkg) '!O44</f>
        <v>3.9810717055349665E-9</v>
      </c>
      <c r="P44" s="246"/>
      <c r="Q44" s="303"/>
      <c r="R44" s="265" t="s">
        <v>492</v>
      </c>
      <c r="S44" s="303">
        <f>('Fluid (original units) sorted'!AF44/S$413)*S$414</f>
        <v>3.1581601885168981E-2</v>
      </c>
      <c r="T44" s="303">
        <f>('Fluid (original units) sorted'!AB44/T$413)*T$414</f>
        <v>1.2988712808569354</v>
      </c>
      <c r="U44" s="303">
        <f>('Fluid (original units) sorted'!AD44/U$413)*U$414</f>
        <v>0.37475562810084256</v>
      </c>
      <c r="V44" s="303">
        <f>('Fluid (original units) sorted'!AE44/V$413)*V$414</f>
        <v>0.14103178856514256</v>
      </c>
      <c r="W44" s="303">
        <f>('Fluid (original units) sorted'!V44/W$413)*W$414</f>
        <v>0.33433133732534931</v>
      </c>
      <c r="X44" s="303">
        <f>('Fluid (original units) sorted'!T44/X$413)*X$414</f>
        <v>1.3049282354716902</v>
      </c>
      <c r="Y44" s="303">
        <f>('Fluid (original units) sorted'!U44/Y$413)*Y$414</f>
        <v>7.6729678783988051E-2</v>
      </c>
      <c r="Z44" s="303">
        <f>('Fluid (original units) sorted'!W44/Z$413)*Z$414</f>
        <v>4.9372557087019132E-2</v>
      </c>
      <c r="AA44" s="251"/>
      <c r="AB44" s="264"/>
      <c r="AC44" s="265">
        <f t="shared" si="0"/>
        <v>3.9030987819183092</v>
      </c>
      <c r="AD44" s="201"/>
      <c r="AE44" s="127"/>
      <c r="AF44" s="127"/>
      <c r="AG44" s="127"/>
      <c r="AK44" s="24"/>
      <c r="AL44" s="23"/>
      <c r="AM44" s="15"/>
      <c r="AN44" s="25"/>
      <c r="AO44" s="23"/>
      <c r="AP44" s="23"/>
    </row>
    <row r="45" spans="1:43">
      <c r="A45" s="11" t="str">
        <f>'Fluid (molkg) '!A45</f>
        <v>41N/16E-35D02</v>
      </c>
      <c r="B45" s="12" t="str">
        <f>'Fluid (molkg) '!B45</f>
        <v>Cedarville Area (State Hwy 38 to 18), West side of Valley</v>
      </c>
      <c r="C45" s="12" t="str">
        <f>'Fluid (molkg) '!C45</f>
        <v>Irrigation</v>
      </c>
      <c r="D45" s="12" t="str">
        <f>'Fluid (molkg) '!D45</f>
        <v>14" Cased Depth</v>
      </c>
      <c r="E45" s="11">
        <f>'Fluid (molkg) '!E45</f>
        <v>156</v>
      </c>
      <c r="F45" s="13">
        <f>'Fluid (molkg) '!F45</f>
        <v>0</v>
      </c>
      <c r="G45" s="14">
        <f>'Fluid (molkg) '!G45</f>
        <v>41.381659999999997</v>
      </c>
      <c r="H45" s="11">
        <f>'Fluid (molkg) '!H45</f>
        <v>-120.12389899999999</v>
      </c>
      <c r="I45" s="11" t="str">
        <f>'Fluid (molkg) '!I45</f>
        <v>41N/16E-35D02</v>
      </c>
      <c r="J45" s="15">
        <f>'Fluid (molkg) '!J45</f>
        <v>1.3862135693170135E-3</v>
      </c>
      <c r="K45" s="16">
        <f>'Fluid (molkg) '!K45</f>
        <v>55.94</v>
      </c>
      <c r="L45" s="16">
        <f>'Fluid (molkg) '!L45</f>
        <v>13.3</v>
      </c>
      <c r="M45" s="17">
        <f>'Fluid (molkg) '!M45</f>
        <v>22837</v>
      </c>
      <c r="N45" s="265">
        <f>'Fluid (molkg) '!N45</f>
        <v>3.981071705534957E-8</v>
      </c>
      <c r="O45" s="265">
        <f>'Fluid (molkg) '!O45</f>
        <v>5.0118723362727114E-9</v>
      </c>
      <c r="P45" s="246"/>
      <c r="Q45" s="303"/>
      <c r="R45" s="265" t="s">
        <v>492</v>
      </c>
      <c r="S45" s="303">
        <f>('Fluid (original units) sorted'!AF45/S$413)*S$414</f>
        <v>5.2636003141948301E-3</v>
      </c>
      <c r="T45" s="303">
        <f>('Fluid (original units) sorted'!AB45/T$413)*T$414</f>
        <v>2.6576904669841905</v>
      </c>
      <c r="U45" s="303">
        <f>('Fluid (original units) sorted'!AD45/U$413)*U$414</f>
        <v>5.8295319926797727E-2</v>
      </c>
      <c r="V45" s="303">
        <f>('Fluid (original units) sorted'!AE45/V$413)*V$414</f>
        <v>3.3847629255634219E-2</v>
      </c>
      <c r="W45" s="303">
        <f>('Fluid (original units) sorted'!V45/W$413)*W$414</f>
        <v>1.4471057884231537</v>
      </c>
      <c r="X45" s="303">
        <f>('Fluid (original units) sorted'!T45/X$413)*X$414</f>
        <v>0.47847368633961973</v>
      </c>
      <c r="Y45" s="303">
        <f>('Fluid (original units) sorted'!U45/Y$413)*Y$414</f>
        <v>5.6268431108257903E-2</v>
      </c>
      <c r="Z45" s="303">
        <f>('Fluid (original units) sorted'!W45/Z$413)*Z$414</f>
        <v>0.82287595145031889</v>
      </c>
      <c r="AA45" s="251"/>
      <c r="AB45" s="264"/>
      <c r="AC45" s="265">
        <f t="shared" si="0"/>
        <v>0.33064181635330964</v>
      </c>
      <c r="AD45" s="201"/>
      <c r="AE45" s="127"/>
      <c r="AF45" s="127"/>
      <c r="AG45" s="127"/>
      <c r="AK45" s="24"/>
      <c r="AL45" s="23"/>
      <c r="AM45" s="15"/>
      <c r="AN45" s="25"/>
      <c r="AO45" s="23"/>
      <c r="AP45" s="23"/>
    </row>
    <row r="46" spans="1:43">
      <c r="A46" s="27" t="str">
        <f>'Fluid (molkg) '!A46</f>
        <v>41N/16E-35D02</v>
      </c>
      <c r="B46" s="12" t="str">
        <f>'Fluid (molkg) '!B46</f>
        <v>Cedarville Area (State Hwy 38 to 18), West side of Valley</v>
      </c>
      <c r="C46" s="12" t="str">
        <f>'Fluid (molkg) '!C46</f>
        <v>Irrigation</v>
      </c>
      <c r="D46" s="12" t="str">
        <f>'Fluid (molkg) '!D46</f>
        <v>14" Cased Depth</v>
      </c>
      <c r="E46" s="27">
        <f>'Fluid (molkg) '!E46</f>
        <v>156</v>
      </c>
      <c r="F46" s="28">
        <f>'Fluid (molkg) '!F46</f>
        <v>0</v>
      </c>
      <c r="G46" s="14">
        <f>'Fluid (molkg) '!G46</f>
        <v>41.381659999999997</v>
      </c>
      <c r="H46" s="11">
        <f>'Fluid (molkg) '!H46</f>
        <v>-120.12389899999999</v>
      </c>
      <c r="I46" s="27" t="str">
        <f>'Fluid (molkg) '!I46</f>
        <v>41N/16E-35D02</v>
      </c>
      <c r="J46" s="15">
        <f>'Fluid (molkg) '!J46</f>
        <v>4.4940540539037524E-2</v>
      </c>
      <c r="K46" s="16">
        <f>'Fluid (molkg) '!K46</f>
        <v>55.94</v>
      </c>
      <c r="L46" s="16">
        <f>'Fluid (molkg) '!L46</f>
        <v>13.3</v>
      </c>
      <c r="M46" s="17">
        <f>'Fluid (molkg) '!M46</f>
        <v>29811</v>
      </c>
      <c r="N46" s="265">
        <f>'Fluid (molkg) '!N46</f>
        <v>3.981071705534957E-8</v>
      </c>
      <c r="O46" s="265">
        <f>'Fluid (molkg) '!O46</f>
        <v>1.2589254117941638E-8</v>
      </c>
      <c r="P46" s="246"/>
      <c r="Q46" s="303"/>
      <c r="R46" s="265" t="s">
        <v>492</v>
      </c>
      <c r="S46" s="303"/>
      <c r="T46" s="303">
        <f>('Fluid (original units) sorted'!AB46/T$413)*T$414</f>
        <v>1.1989581054064018</v>
      </c>
      <c r="U46" s="303"/>
      <c r="V46" s="303"/>
      <c r="W46" s="303">
        <f>('Fluid (original units) sorted'!V46/W$413)*W$414</f>
        <v>0.69860279441117767</v>
      </c>
      <c r="X46" s="303">
        <f>('Fluid (original units) sorted'!T46/X$413)*X$414</f>
        <v>0.26098564709433802</v>
      </c>
      <c r="Y46" s="303">
        <f>('Fluid (original units) sorted'!U46/Y$413)*Y$414</f>
        <v>2.3018903635196413E-2</v>
      </c>
      <c r="Z46" s="303">
        <f>('Fluid (original units) sorted'!W46/Z$413)*Z$414</f>
        <v>0.32915038058012758</v>
      </c>
      <c r="AA46" s="251"/>
      <c r="AB46" s="264"/>
      <c r="AC46" s="265">
        <f t="shared" si="0"/>
        <v>0.37358231198360958</v>
      </c>
      <c r="AD46" s="201"/>
      <c r="AE46" s="127"/>
      <c r="AF46" s="127"/>
      <c r="AK46" s="24"/>
      <c r="AL46" s="23"/>
      <c r="AM46" s="15"/>
      <c r="AN46" s="25"/>
      <c r="AO46" s="23"/>
      <c r="AP46" s="23"/>
    </row>
    <row r="47" spans="1:43">
      <c r="A47" s="11" t="str">
        <f>'Fluid (molkg) '!A47</f>
        <v>42N/16E-17B01</v>
      </c>
      <c r="B47" s="12" t="str">
        <f>'Fluid (molkg) '!B47</f>
        <v>Cedarville Area (State Hwy 38 to 18), West side of Valley</v>
      </c>
      <c r="C47" s="12" t="str">
        <f>'Fluid (molkg) '!C47</f>
        <v>Irrigation</v>
      </c>
      <c r="D47" s="12" t="str">
        <f>'Fluid (molkg) '!D47</f>
        <v>12" Casing</v>
      </c>
      <c r="E47" s="11">
        <f>'Fluid (molkg) '!E47</f>
        <v>320</v>
      </c>
      <c r="F47" s="13">
        <f>'Fluid (molkg) '!F47</f>
        <v>0</v>
      </c>
      <c r="G47" s="14">
        <f>'Fluid (molkg) '!G47</f>
        <v>41.512099999999997</v>
      </c>
      <c r="H47" s="11">
        <f>'Fluid (molkg) '!H47</f>
        <v>-120.17105599999999</v>
      </c>
      <c r="I47" s="11" t="str">
        <f>'Fluid (molkg) '!I47</f>
        <v>42N/16E-17B01</v>
      </c>
      <c r="J47" s="15">
        <f>'Fluid (molkg) '!J47</f>
        <v>5.5883489075306693E-2</v>
      </c>
      <c r="K47" s="16">
        <f>'Fluid (molkg) '!K47</f>
        <v>55.94</v>
      </c>
      <c r="L47" s="16">
        <f>'Fluid (molkg) '!L47</f>
        <v>13.3</v>
      </c>
      <c r="M47" s="17">
        <f>'Fluid (molkg) '!M47</f>
        <v>30189</v>
      </c>
      <c r="N47" s="265">
        <f>'Fluid (molkg) '!N47</f>
        <v>1.9952623149688773E-8</v>
      </c>
      <c r="O47" s="265">
        <f>'Fluid (molkg) '!O47</f>
        <v>1.9952623149688773E-8</v>
      </c>
      <c r="P47" s="246"/>
      <c r="Q47" s="303"/>
      <c r="R47" s="265" t="s">
        <v>492</v>
      </c>
      <c r="S47" s="303"/>
      <c r="T47" s="303">
        <f>('Fluid (original units) sorted'!AB47/T$413)*T$414</f>
        <v>1.8384024282898159</v>
      </c>
      <c r="U47" s="303"/>
      <c r="V47" s="303">
        <f>('Fluid (original units) sorted'!AE47/V$413)*V$414</f>
        <v>5.6412715426057025E-2</v>
      </c>
      <c r="W47" s="303">
        <f>('Fluid (original units) sorted'!V47/W$413)*W$414</f>
        <v>1.1477045908183634</v>
      </c>
      <c r="X47" s="303">
        <f>('Fluid (original units) sorted'!T47/X$413)*X$414</f>
        <v>0.6089665098867888</v>
      </c>
      <c r="Y47" s="303">
        <f>('Fluid (original units) sorted'!U47/Y$413)*Y$414</f>
        <v>3.3249527473061487E-2</v>
      </c>
      <c r="Z47" s="303">
        <f>('Fluid (original units) sorted'!W47/Z$413)*Z$414</f>
        <v>0.32915038058012758</v>
      </c>
      <c r="AA47" s="251"/>
      <c r="AB47" s="264"/>
      <c r="AC47" s="265">
        <f t="shared" si="0"/>
        <v>0.53059516774483684</v>
      </c>
      <c r="AD47" s="201"/>
      <c r="AF47" s="127"/>
      <c r="AK47" s="24"/>
      <c r="AL47" s="23"/>
      <c r="AM47" s="15"/>
      <c r="AN47" s="25"/>
      <c r="AO47" s="23"/>
      <c r="AP47" s="23"/>
    </row>
    <row r="48" spans="1:43">
      <c r="A48" s="11" t="str">
        <f>'Fluid (molkg) '!A48</f>
        <v>42N/16E-20C01</v>
      </c>
      <c r="B48" s="12" t="str">
        <f>'Fluid (molkg) '!B48</f>
        <v>Cedarville Area (State Hwy 38 to 18), West side of Valley</v>
      </c>
      <c r="C48" s="12" t="str">
        <f>'Fluid (molkg) '!C48</f>
        <v>Irrigation</v>
      </c>
      <c r="D48" s="12" t="str">
        <f>'Fluid (molkg) '!D48</f>
        <v>14" Cased Depth</v>
      </c>
      <c r="E48" s="11">
        <f>'Fluid (molkg) '!E48</f>
        <v>320</v>
      </c>
      <c r="F48" s="13">
        <f>'Fluid (molkg) '!F48</f>
        <v>0</v>
      </c>
      <c r="G48" s="11">
        <f>'Fluid (molkg) '!G48</f>
        <v>41.502358999999998</v>
      </c>
      <c r="H48" s="11">
        <f>'Fluid (molkg) '!H48</f>
        <v>-120.17575600000001</v>
      </c>
      <c r="I48" s="11" t="str">
        <f>'Fluid (molkg) '!I48</f>
        <v>42N/16E-20C01</v>
      </c>
      <c r="J48" s="15">
        <f>'Fluid (molkg) '!J48</f>
        <v>-0.11789047915876978</v>
      </c>
      <c r="K48" s="16">
        <f>'Fluid (molkg) '!K48</f>
        <v>55.94</v>
      </c>
      <c r="L48" s="16">
        <f>'Fluid (molkg) '!L48</f>
        <v>13.3</v>
      </c>
      <c r="M48" s="17">
        <f>'Fluid (molkg) '!M48</f>
        <v>30188</v>
      </c>
      <c r="N48" s="265">
        <f>'Fluid (molkg) '!N48</f>
        <v>1.9952623149688773E-8</v>
      </c>
      <c r="O48" s="265">
        <f>'Fluid (molkg) '!O48</f>
        <v>1E-8</v>
      </c>
      <c r="P48" s="246"/>
      <c r="Q48" s="303"/>
      <c r="R48" s="265" t="s">
        <v>492</v>
      </c>
      <c r="S48" s="303"/>
      <c r="T48" s="303">
        <f>('Fluid (original units) sorted'!AB48/T$413)*T$414</f>
        <v>2.29800303536227</v>
      </c>
      <c r="U48" s="303"/>
      <c r="V48" s="303">
        <f>('Fluid (original units) sorted'!AE48/V$413)*V$414</f>
        <v>0.11282543085211405</v>
      </c>
      <c r="W48" s="303">
        <f>('Fluid (original units) sorted'!V48/W$413)*W$414</f>
        <v>0.64870259481037928</v>
      </c>
      <c r="X48" s="303">
        <f>('Fluid (original units) sorted'!T48/X$413)*X$414</f>
        <v>0.65246411773584512</v>
      </c>
      <c r="Y48" s="303">
        <f>('Fluid (original units) sorted'!U48/Y$413)*Y$414</f>
        <v>0.10742155029758327</v>
      </c>
      <c r="Z48" s="303">
        <f>('Fluid (original units) sorted'!W48/Z$413)*Z$414</f>
        <v>0.49372557087019131</v>
      </c>
      <c r="AA48" s="251"/>
      <c r="AB48" s="264"/>
      <c r="AC48" s="265">
        <f t="shared" si="0"/>
        <v>1.0057985322635643</v>
      </c>
      <c r="AD48" s="201"/>
      <c r="AF48" s="127"/>
      <c r="AK48" s="24"/>
      <c r="AL48" s="23"/>
      <c r="AM48" s="15"/>
      <c r="AN48" s="25"/>
      <c r="AO48" s="23"/>
      <c r="AP48" s="23"/>
    </row>
    <row r="49" spans="1:42">
      <c r="A49" s="27" t="str">
        <f>'Fluid (molkg) '!A49</f>
        <v>42N/16E-21L01</v>
      </c>
      <c r="B49" s="12" t="str">
        <f>'Fluid (molkg) '!B49</f>
        <v>Cedarville Area (State Hwy 38 to 18), West side of Valley</v>
      </c>
      <c r="C49" s="12" t="str">
        <f>'Fluid (molkg) '!C49</f>
        <v>Domestic/Stock</v>
      </c>
      <c r="D49" s="12" t="str">
        <f>'Fluid (molkg) '!D49</f>
        <v>Artesian</v>
      </c>
      <c r="E49" s="27">
        <f>'Fluid (molkg) '!E49</f>
        <v>160</v>
      </c>
      <c r="F49" s="28">
        <f>'Fluid (molkg) '!F49</f>
        <v>0</v>
      </c>
      <c r="G49" s="11">
        <f>'Fluid (molkg) '!G49</f>
        <v>41.497418000000003</v>
      </c>
      <c r="H49" s="11">
        <f>'Fluid (molkg) '!H49</f>
        <v>-120.15714199999999</v>
      </c>
      <c r="I49" s="27" t="str">
        <f>'Fluid (molkg) '!I49</f>
        <v>42N/16E-21L01</v>
      </c>
      <c r="J49" s="15">
        <f>'Fluid (molkg) '!J49</f>
        <v>9.4397865800971998E-3</v>
      </c>
      <c r="K49" s="16">
        <f>'Fluid (molkg) '!K49</f>
        <v>55.94</v>
      </c>
      <c r="L49" s="16">
        <f>'Fluid (molkg) '!L49</f>
        <v>13.3</v>
      </c>
      <c r="M49" s="17">
        <f>'Fluid (molkg) '!M49</f>
        <v>23230</v>
      </c>
      <c r="N49" s="277" t="str">
        <f>'Fluid (molkg) '!N49</f>
        <v/>
      </c>
      <c r="O49" s="265">
        <f>'Fluid (molkg) '!O49</f>
        <v>6.3095734448019329E-9</v>
      </c>
      <c r="P49" s="246"/>
      <c r="Q49" s="303"/>
      <c r="R49" s="265" t="s">
        <v>492</v>
      </c>
      <c r="S49" s="303">
        <f>('Fluid (original units) sorted'!AF49/S$413)*S$414</f>
        <v>5.2636003141948301E-3</v>
      </c>
      <c r="T49" s="303">
        <f>('Fluid (original units) sorted'!AB49/T$413)*T$414</f>
        <v>2.3179856704523769</v>
      </c>
      <c r="U49" s="303">
        <f>('Fluid (original units) sorted'!AD49/U$413)*U$414</f>
        <v>7.0787174196825814E-2</v>
      </c>
      <c r="V49" s="303"/>
      <c r="W49" s="303">
        <f>('Fluid (original units) sorted'!V49/W$413)*W$414</f>
        <v>1.2475049900199602</v>
      </c>
      <c r="X49" s="303">
        <f>('Fluid (original units) sorted'!T49/X$413)*X$414</f>
        <v>1.0004449805282958</v>
      </c>
      <c r="Y49" s="303">
        <f>('Fluid (original units) sorted'!U49/Y$413)*Y$414</f>
        <v>2.0461247675730147E-2</v>
      </c>
      <c r="Z49" s="303">
        <f>('Fluid (original units) sorted'!W49/Z$413)*Z$414</f>
        <v>0.19749022834807653</v>
      </c>
      <c r="AA49" s="251"/>
      <c r="AB49" s="264"/>
      <c r="AC49" s="265">
        <f t="shared" si="0"/>
        <v>0.80195669639148182</v>
      </c>
      <c r="AD49" s="201"/>
      <c r="AE49" s="127"/>
      <c r="AF49" s="127"/>
      <c r="AG49" s="127"/>
      <c r="AK49" s="24"/>
      <c r="AL49" s="23"/>
      <c r="AM49" s="15"/>
      <c r="AN49" s="25"/>
      <c r="AO49" s="23"/>
      <c r="AP49" s="23"/>
    </row>
    <row r="50" spans="1:42">
      <c r="A50" s="11" t="str">
        <f>'Fluid (molkg) '!A50</f>
        <v>40N/16E-13G01</v>
      </c>
      <c r="B50" s="12" t="str">
        <f>'Fluid (molkg) '!B50</f>
        <v>Cedarville Area (State Hwy 38 to 18), West side of Valley</v>
      </c>
      <c r="C50" s="12" t="str">
        <f>'Fluid (molkg) '!C50</f>
        <v>Irrigation</v>
      </c>
      <c r="D50" s="12" t="str">
        <f>'Fluid (molkg) '!D50</f>
        <v>16" Cased Depth</v>
      </c>
      <c r="E50" s="11">
        <f>'Fluid (molkg) '!E50</f>
        <v>290</v>
      </c>
      <c r="F50" s="13">
        <f>'Fluid (molkg) '!F50</f>
        <v>0</v>
      </c>
      <c r="G50" s="11">
        <f>'Fluid (molkg) '!G50</f>
        <v>41.332909000000001</v>
      </c>
      <c r="H50" s="11">
        <f>'Fluid (molkg) '!H50</f>
        <v>-120.105011</v>
      </c>
      <c r="I50" s="11" t="str">
        <f>'Fluid (molkg) '!I50</f>
        <v>40N/16E-13G01</v>
      </c>
      <c r="J50" s="15">
        <f>'Fluid (molkg) '!J50</f>
        <v>8.4396610260633416E-4</v>
      </c>
      <c r="K50" s="16">
        <f>'Fluid (molkg) '!K50</f>
        <v>57.019999999999996</v>
      </c>
      <c r="L50" s="16">
        <f>'Fluid (molkg) '!L50</f>
        <v>13.9</v>
      </c>
      <c r="M50" s="17">
        <f>'Fluid (molkg) '!M50</f>
        <v>30188</v>
      </c>
      <c r="N50" s="265">
        <f>'Fluid (molkg) '!N50</f>
        <v>1.5848931924611133E-8</v>
      </c>
      <c r="O50" s="265">
        <f>'Fluid (molkg) '!O50</f>
        <v>1.2589254117941638E-8</v>
      </c>
      <c r="P50" s="246"/>
      <c r="Q50" s="303"/>
      <c r="R50" s="265" t="s">
        <v>492</v>
      </c>
      <c r="S50" s="303"/>
      <c r="T50" s="303">
        <f>('Fluid (original units) sorted'!AB50/T$413)*T$414</f>
        <v>2.2780204002721636</v>
      </c>
      <c r="U50" s="303"/>
      <c r="V50" s="303">
        <f>('Fluid (original units) sorted'!AE50/V$413)*V$414</f>
        <v>2.8206357713028513E-2</v>
      </c>
      <c r="W50" s="303">
        <f>('Fluid (original units) sorted'!V50/W$413)*W$414</f>
        <v>1.097804391217565</v>
      </c>
      <c r="X50" s="303">
        <f>('Fluid (original units) sorted'!T50/X$413)*X$414</f>
        <v>0.69596172558490144</v>
      </c>
      <c r="Y50" s="303">
        <f>('Fluid (original units) sorted'!U50/Y$413)*Y$414</f>
        <v>0.10486389433811699</v>
      </c>
      <c r="Z50" s="303">
        <f>('Fluid (original units) sorted'!W50/Z$413)*Z$414</f>
        <v>0.41143797572515944</v>
      </c>
      <c r="AA50" s="251"/>
      <c r="AB50" s="264"/>
      <c r="AC50" s="265">
        <f t="shared" si="0"/>
        <v>0.63395786276006472</v>
      </c>
      <c r="AD50" s="201"/>
      <c r="AF50" s="127"/>
      <c r="AK50" s="24"/>
      <c r="AL50" s="23"/>
      <c r="AM50" s="15"/>
      <c r="AN50" s="25"/>
      <c r="AO50" s="23"/>
      <c r="AP50" s="23"/>
    </row>
    <row r="51" spans="1:42">
      <c r="A51" s="27" t="str">
        <f>'Fluid (molkg) '!A51</f>
        <v>41N/16E-25C03</v>
      </c>
      <c r="B51" s="12" t="str">
        <f>'Fluid (molkg) '!B51</f>
        <v>Cedarville Area (State Hwy 38 to 18), West side of Valley</v>
      </c>
      <c r="C51" s="12" t="str">
        <f>'Fluid (molkg) '!C51</f>
        <v>Domestic</v>
      </c>
      <c r="D51" s="12" t="str">
        <f>'Fluid (molkg) '!D51</f>
        <v>6" Casing</v>
      </c>
      <c r="E51" s="27">
        <f>'Fluid (molkg) '!E51</f>
        <v>130</v>
      </c>
      <c r="F51" s="28">
        <f>'Fluid (molkg) '!F51</f>
        <v>0</v>
      </c>
      <c r="G51" s="11">
        <f>'Fluid (molkg) '!G51</f>
        <v>41.394857000000002</v>
      </c>
      <c r="H51" s="11">
        <f>'Fluid (molkg) '!H51</f>
        <v>-120.09997799999999</v>
      </c>
      <c r="I51" s="27" t="str">
        <f>'Fluid (molkg) '!I51</f>
        <v>41N/16E-25C03</v>
      </c>
      <c r="J51" s="15">
        <f>'Fluid (molkg) '!J51</f>
        <v>0.12946879535393416</v>
      </c>
      <c r="K51" s="16">
        <f>'Fluid (molkg) '!K51</f>
        <v>57.019999999999996</v>
      </c>
      <c r="L51" s="16">
        <f>'Fluid (molkg) '!L51</f>
        <v>13.9</v>
      </c>
      <c r="M51" s="17">
        <f>'Fluid (molkg) '!M51</f>
        <v>30182</v>
      </c>
      <c r="N51" s="265">
        <f>'Fluid (molkg) '!N51</f>
        <v>7.9432823472428087E-9</v>
      </c>
      <c r="O51" s="265">
        <f>'Fluid (molkg) '!O51</f>
        <v>3.1622776601683779E-9</v>
      </c>
      <c r="P51" s="246"/>
      <c r="Q51" s="303"/>
      <c r="R51" s="265" t="s">
        <v>492</v>
      </c>
      <c r="S51" s="303"/>
      <c r="T51" s="303">
        <f>('Fluid (original units) sorted'!AB51/T$413)*T$414</f>
        <v>1.318853915947042</v>
      </c>
      <c r="U51" s="303"/>
      <c r="V51" s="303">
        <f>('Fluid (original units) sorted'!AE51/V$413)*V$414</f>
        <v>8.4619073139085538E-2</v>
      </c>
      <c r="W51" s="303">
        <f>('Fluid (original units) sorted'!V51/W$413)*W$414</f>
        <v>0.24950099800399203</v>
      </c>
      <c r="X51" s="303">
        <f>('Fluid (original units) sorted'!T51/X$413)*X$414</f>
        <v>1.4354210590188592</v>
      </c>
      <c r="Y51" s="303">
        <f>('Fluid (original units) sorted'!U51/Y$413)*Y$414</f>
        <v>5.3710775148791634E-2</v>
      </c>
      <c r="Z51" s="303">
        <f>('Fluid (original units) sorted'!W51/Z$413)*Z$414</f>
        <v>8.2287595145031894E-2</v>
      </c>
      <c r="AA51" s="251"/>
      <c r="AB51" s="264"/>
      <c r="AC51" s="265">
        <f t="shared" si="0"/>
        <v>5.7531676045475875</v>
      </c>
      <c r="AD51" s="201"/>
      <c r="AF51" s="127"/>
      <c r="AK51" s="24"/>
      <c r="AL51" s="23"/>
      <c r="AM51" s="15"/>
      <c r="AN51" s="25"/>
      <c r="AO51" s="23"/>
      <c r="AP51" s="23"/>
    </row>
    <row r="52" spans="1:42">
      <c r="A52" s="11" t="str">
        <f>'Fluid (molkg) '!A52</f>
        <v>42N/16E-04N05</v>
      </c>
      <c r="B52" s="12" t="str">
        <f>'Fluid (molkg) '!B52</f>
        <v>Cedarville Area (State Hwy 38 to 18), West side of Valley</v>
      </c>
      <c r="C52" s="12" t="str">
        <f>'Fluid (molkg) '!C52</f>
        <v>Irrigation</v>
      </c>
      <c r="D52" s="12" t="str">
        <f>'Fluid (molkg) '!D52</f>
        <v>12" Cased Depth</v>
      </c>
      <c r="E52" s="30">
        <f>'Fluid (molkg) '!E52</f>
        <v>280</v>
      </c>
      <c r="F52" s="31">
        <f>'Fluid (molkg) '!F52</f>
        <v>0</v>
      </c>
      <c r="G52" s="11">
        <f>'Fluid (molkg) '!G52</f>
        <v>41.532099000000002</v>
      </c>
      <c r="H52" s="11">
        <f>'Fluid (molkg) '!H52</f>
        <v>-120.154591</v>
      </c>
      <c r="I52" s="11" t="str">
        <f>'Fluid (molkg) '!I52</f>
        <v>42N/16E-04N05</v>
      </c>
      <c r="J52" s="15" t="e">
        <f>'Fluid (molkg) '!J52</f>
        <v>#DIV/0!</v>
      </c>
      <c r="K52" s="16">
        <f>'Fluid (molkg) '!K52</f>
        <v>57.019999999999996</v>
      </c>
      <c r="L52" s="16">
        <f>'Fluid (molkg) '!L52</f>
        <v>13.9</v>
      </c>
      <c r="M52" s="17">
        <f>'Fluid (molkg) '!M52</f>
        <v>30189</v>
      </c>
      <c r="N52" s="265">
        <f>'Fluid (molkg) '!N52</f>
        <v>1.5848931924611133E-8</v>
      </c>
      <c r="O52" s="277" t="str">
        <f>'Fluid (molkg) '!O52</f>
        <v/>
      </c>
      <c r="P52" s="246"/>
      <c r="Q52" s="303"/>
      <c r="R52" s="265" t="s">
        <v>492</v>
      </c>
      <c r="S52" s="303"/>
      <c r="T52" s="303"/>
      <c r="U52" s="303"/>
      <c r="V52" s="303"/>
      <c r="W52" s="303"/>
      <c r="X52" s="303"/>
      <c r="Y52" s="303"/>
      <c r="Z52" s="303"/>
      <c r="AA52" s="251"/>
      <c r="AB52" s="264"/>
      <c r="AC52" s="265"/>
      <c r="AD52" s="201"/>
      <c r="AK52" s="24"/>
      <c r="AL52" s="23"/>
      <c r="AM52" s="15"/>
      <c r="AN52" s="25"/>
      <c r="AO52" s="23"/>
      <c r="AP52" s="23"/>
    </row>
    <row r="53" spans="1:42">
      <c r="A53" s="11" t="str">
        <f>'Fluid (molkg) '!A53</f>
        <v>42N/16E-05F01</v>
      </c>
      <c r="B53" s="12" t="str">
        <f>'Fluid (molkg) '!B53</f>
        <v>Cedarville Area (State Hwy 38 to 18), West side of Valley</v>
      </c>
      <c r="C53" s="12" t="str">
        <f>'Fluid (molkg) '!C53</f>
        <v>Irrigation</v>
      </c>
      <c r="D53" s="12">
        <f>'Fluid (molkg) '!D53</f>
        <v>0</v>
      </c>
      <c r="E53" s="30">
        <f>'Fluid (molkg) '!E53</f>
        <v>440</v>
      </c>
      <c r="F53" s="31">
        <f>'Fluid (molkg) '!F53</f>
        <v>0</v>
      </c>
      <c r="G53" s="11">
        <f>'Fluid (molkg) '!G53</f>
        <v>41.537289000000001</v>
      </c>
      <c r="H53" s="11">
        <f>'Fluid (molkg) '!H53</f>
        <v>-120.172552</v>
      </c>
      <c r="I53" s="11" t="str">
        <f>'Fluid (molkg) '!I53</f>
        <v>42N/16E-05F01</v>
      </c>
      <c r="J53" s="15">
        <f>'Fluid (molkg) '!J53</f>
        <v>1.2480743004462381E-2</v>
      </c>
      <c r="K53" s="16">
        <f>'Fluid (molkg) '!K53</f>
        <v>57.019999999999996</v>
      </c>
      <c r="L53" s="16">
        <f>'Fluid (molkg) '!L53</f>
        <v>13.9</v>
      </c>
      <c r="M53" s="17">
        <f>'Fluid (molkg) '!M53</f>
        <v>26877</v>
      </c>
      <c r="N53" s="265">
        <f>'Fluid (molkg) '!N53</f>
        <v>1.9952623149688773E-8</v>
      </c>
      <c r="O53" s="265">
        <f>'Fluid (molkg) '!O53</f>
        <v>5.0118723362727114E-9</v>
      </c>
      <c r="P53" s="246"/>
      <c r="Q53" s="303"/>
      <c r="R53" s="265" t="s">
        <v>492</v>
      </c>
      <c r="S53" s="303"/>
      <c r="T53" s="303">
        <f>('Fluid (original units) sorted'!AB53/T$413)*T$414</f>
        <v>2.9574299933357913</v>
      </c>
      <c r="U53" s="303">
        <f>('Fluid (original units) sorted'!AD53/U$413)*U$414</f>
        <v>0.17072200835705048</v>
      </c>
      <c r="V53" s="303">
        <f>('Fluid (original units) sorted'!AE53/V$413)*V$414</f>
        <v>2.5385721941725663E-2</v>
      </c>
      <c r="W53" s="303">
        <f>('Fluid (original units) sorted'!V53/W$413)*W$414</f>
        <v>1.6966067864271457</v>
      </c>
      <c r="X53" s="303">
        <f>('Fluid (original units) sorted'!T53/X$413)*X$414</f>
        <v>0.78295694128301419</v>
      </c>
      <c r="Y53" s="303">
        <f>('Fluid (original units) sorted'!U53/Y$413)*Y$414</f>
        <v>3.3249527473061487E-2</v>
      </c>
      <c r="Z53" s="303">
        <f>('Fluid (original units) sorted'!W53/Z$413)*Z$414</f>
        <v>0.82287595145031889</v>
      </c>
      <c r="AA53" s="251"/>
      <c r="AB53" s="264"/>
      <c r="AC53" s="265">
        <f t="shared" si="0"/>
        <v>0.46148403245034131</v>
      </c>
      <c r="AD53" s="201"/>
      <c r="AE53" s="127"/>
      <c r="AF53" s="127"/>
      <c r="AK53" s="24"/>
      <c r="AL53" s="23"/>
      <c r="AM53" s="15"/>
      <c r="AN53" s="25"/>
      <c r="AO53" s="23"/>
      <c r="AP53" s="23"/>
    </row>
    <row r="54" spans="1:42">
      <c r="A54" s="11" t="str">
        <f>'Fluid (molkg) '!A54</f>
        <v>42N/16E-05K01</v>
      </c>
      <c r="B54" s="12" t="str">
        <f>'Fluid (molkg) '!B54</f>
        <v>Cedarville Area (State Hwy 38 to 18), West side of Valley</v>
      </c>
      <c r="C54" s="12" t="str">
        <f>'Fluid (molkg) '!C54</f>
        <v>Irrigation</v>
      </c>
      <c r="D54" s="12" t="str">
        <f>'Fluid (molkg) '!D54</f>
        <v>12" Cased Depth</v>
      </c>
      <c r="E54" s="30">
        <f>'Fluid (molkg) '!E54</f>
        <v>390</v>
      </c>
      <c r="F54" s="31">
        <f>'Fluid (molkg) '!F54</f>
        <v>0</v>
      </c>
      <c r="G54" s="11">
        <f>'Fluid (molkg) '!G54</f>
        <v>41.532747000000001</v>
      </c>
      <c r="H54" s="14">
        <f>'Fluid (molkg) '!H54</f>
        <v>-120.16989</v>
      </c>
      <c r="I54" s="11" t="str">
        <f>'Fluid (molkg) '!I54</f>
        <v>42N/16E-05K01</v>
      </c>
      <c r="J54" s="15">
        <f>'Fluid (molkg) '!J54</f>
        <v>2.1156129534582917E-3</v>
      </c>
      <c r="K54" s="16">
        <f>'Fluid (molkg) '!K54</f>
        <v>57.019999999999996</v>
      </c>
      <c r="L54" s="16">
        <f>'Fluid (molkg) '!L54</f>
        <v>13.9</v>
      </c>
      <c r="M54" s="17">
        <f>'Fluid (molkg) '!M54</f>
        <v>30482</v>
      </c>
      <c r="N54" s="265">
        <f>'Fluid (molkg) '!N54</f>
        <v>1.2589254117941638E-8</v>
      </c>
      <c r="O54" s="265">
        <f>'Fluid (molkg) '!O54</f>
        <v>6.3095734448019329E-9</v>
      </c>
      <c r="P54" s="246"/>
      <c r="Q54" s="303"/>
      <c r="R54" s="265" t="s">
        <v>492</v>
      </c>
      <c r="S54" s="303"/>
      <c r="T54" s="303">
        <f>('Fluid (original units) sorted'!AB54/T$413)*T$414</f>
        <v>2.0981766844612033</v>
      </c>
      <c r="U54" s="303">
        <f>('Fluid (original units) sorted'!AD54/U$413)*U$414</f>
        <v>0.16655805693370782</v>
      </c>
      <c r="V54" s="303">
        <f>('Fluid (original units) sorted'!AE54/V$413)*V$414</f>
        <v>8.4619073139085538E-2</v>
      </c>
      <c r="W54" s="303">
        <f>('Fluid (original units) sorted'!V54/W$413)*W$414</f>
        <v>1.2974051896207586</v>
      </c>
      <c r="X54" s="303">
        <f>('Fluid (original units) sorted'!T54/X$413)*X$414</f>
        <v>0.73945933343395776</v>
      </c>
      <c r="Y54" s="303">
        <f>('Fluid (original units) sorted'!U54/Y$413)*Y$414</f>
        <v>2.3018903635196413E-2</v>
      </c>
      <c r="Z54" s="303">
        <f>('Fluid (original units) sorted'!W54/Z$413)*Z$414</f>
        <v>0.49372557087019131</v>
      </c>
      <c r="AA54" s="251"/>
      <c r="AB54" s="264"/>
      <c r="AC54" s="265">
        <f t="shared" si="0"/>
        <v>0.56995250161601974</v>
      </c>
      <c r="AD54" s="201"/>
      <c r="AE54" s="127"/>
      <c r="AF54" s="127"/>
      <c r="AK54" s="24"/>
      <c r="AL54" s="23"/>
      <c r="AM54" s="15"/>
      <c r="AN54" s="25"/>
      <c r="AO54" s="23"/>
      <c r="AP54" s="23"/>
    </row>
    <row r="55" spans="1:42">
      <c r="A55" s="11" t="str">
        <f>'Fluid (molkg) '!A55</f>
        <v>42N/16E-19J01</v>
      </c>
      <c r="B55" s="12" t="str">
        <f>'Fluid (molkg) '!B55</f>
        <v>Cedarville Area (State Hwy 38 to 18), West side of Valley</v>
      </c>
      <c r="C55" s="12" t="str">
        <f>'Fluid (molkg) '!C55</f>
        <v>Irrigation</v>
      </c>
      <c r="D55" s="12">
        <f>'Fluid (molkg) '!D55</f>
        <v>0</v>
      </c>
      <c r="E55" s="11">
        <f>'Fluid (molkg) '!E55</f>
        <v>380</v>
      </c>
      <c r="F55" s="13">
        <f>'Fluid (molkg) '!F55</f>
        <v>0</v>
      </c>
      <c r="G55" s="11">
        <f>'Fluid (molkg) '!G55</f>
        <v>41.498682000000002</v>
      </c>
      <c r="H55" s="11">
        <f>'Fluid (molkg) '!H55</f>
        <v>-120.196004</v>
      </c>
      <c r="I55" s="11" t="str">
        <f>'Fluid (molkg) '!I55</f>
        <v>42N/16E-19J01</v>
      </c>
      <c r="J55" s="15">
        <f>'Fluid (molkg) '!J55</f>
        <v>5.0890373486215057E-2</v>
      </c>
      <c r="K55" s="16">
        <f>'Fluid (molkg) '!K55</f>
        <v>57.019999999999996</v>
      </c>
      <c r="L55" s="16">
        <f>'Fluid (molkg) '!L55</f>
        <v>13.9</v>
      </c>
      <c r="M55" s="17">
        <f>'Fluid (molkg) '!M55</f>
        <v>30187</v>
      </c>
      <c r="N55" s="265">
        <f>'Fluid (molkg) '!N55</f>
        <v>7.9432823472428087E-9</v>
      </c>
      <c r="O55" s="265">
        <f>'Fluid (molkg) '!O55</f>
        <v>7.9432823472428087E-9</v>
      </c>
      <c r="P55" s="246"/>
      <c r="Q55" s="303"/>
      <c r="R55" s="265" t="s">
        <v>492</v>
      </c>
      <c r="S55" s="303"/>
      <c r="T55" s="303">
        <f>('Fluid (original units) sorted'!AB55/T$413)*T$414</f>
        <v>2.7376210073446177</v>
      </c>
      <c r="U55" s="303"/>
      <c r="V55" s="303">
        <f>('Fluid (original units) sorted'!AE55/V$413)*V$414</f>
        <v>2.8206357713028513E-2</v>
      </c>
      <c r="W55" s="303">
        <f>('Fluid (original units) sorted'!V55/W$413)*W$414</f>
        <v>1.7964071856287427</v>
      </c>
      <c r="X55" s="303">
        <f>('Fluid (original units) sorted'!T55/X$413)*X$414</f>
        <v>0.34798086279245072</v>
      </c>
      <c r="Y55" s="303">
        <f>('Fluid (original units) sorted'!U55/Y$413)*Y$414</f>
        <v>1.2788279797331341E-2</v>
      </c>
      <c r="Z55" s="303">
        <f>('Fluid (original units) sorted'!W55/Z$413)*Z$414</f>
        <v>0.90516354659535081</v>
      </c>
      <c r="AA55" s="251"/>
      <c r="AB55" s="264"/>
      <c r="AC55" s="265">
        <f t="shared" si="0"/>
        <v>0.19370934695446421</v>
      </c>
      <c r="AD55" s="201"/>
      <c r="AF55" s="127"/>
      <c r="AK55" s="24"/>
      <c r="AL55" s="23"/>
      <c r="AM55" s="15"/>
      <c r="AN55" s="25"/>
      <c r="AO55" s="23"/>
      <c r="AP55" s="23"/>
    </row>
    <row r="56" spans="1:42">
      <c r="A56" s="11" t="str">
        <f>'Fluid (molkg) '!A56</f>
        <v>42N/16E-33B02</v>
      </c>
      <c r="B56" s="12" t="str">
        <f>'Fluid (molkg) '!B56</f>
        <v>Cedarville Area (State Hwy 38 to 18), West side of Valley</v>
      </c>
      <c r="C56" s="12" t="str">
        <f>'Fluid (molkg) '!C56</f>
        <v>Irrigation</v>
      </c>
      <c r="D56" s="12" t="str">
        <f>'Fluid (molkg) '!D56</f>
        <v>12" Cased Depth</v>
      </c>
      <c r="E56" s="30">
        <f>'Fluid (molkg) '!E56</f>
        <v>295</v>
      </c>
      <c r="F56" s="31">
        <f>'Fluid (molkg) '!F56</f>
        <v>0</v>
      </c>
      <c r="G56" s="11">
        <f>'Fluid (molkg) '!G56</f>
        <v>41.469363999999999</v>
      </c>
      <c r="H56" s="11">
        <f>'Fluid (molkg) '!H56</f>
        <v>-120.15009000000001</v>
      </c>
      <c r="I56" s="11" t="str">
        <f>'Fluid (molkg) '!I56</f>
        <v>42N/16E-33B02</v>
      </c>
      <c r="J56" s="15">
        <f>'Fluid (molkg) '!J56</f>
        <v>2.6849585669088672E-2</v>
      </c>
      <c r="K56" s="16">
        <f>'Fluid (molkg) '!K56</f>
        <v>57.019999999999996</v>
      </c>
      <c r="L56" s="16">
        <f>'Fluid (molkg) '!L56</f>
        <v>13.9</v>
      </c>
      <c r="M56" s="17">
        <f>'Fluid (molkg) '!M56</f>
        <v>30188</v>
      </c>
      <c r="N56" s="265">
        <f>'Fluid (molkg) '!N56</f>
        <v>5.0118723362727164E-8</v>
      </c>
      <c r="O56" s="265">
        <f>'Fluid (molkg) '!O56</f>
        <v>1.2589254117941638E-8</v>
      </c>
      <c r="P56" s="246"/>
      <c r="Q56" s="303"/>
      <c r="R56" s="265" t="s">
        <v>492</v>
      </c>
      <c r="S56" s="303"/>
      <c r="T56" s="303">
        <f>('Fluid (original units) sorted'!AB56/T$413)*T$414</f>
        <v>2.3579509406325903</v>
      </c>
      <c r="U56" s="303"/>
      <c r="V56" s="303">
        <f>('Fluid (original units) sorted'!AE56/V$413)*V$414</f>
        <v>2.8206357713028513E-2</v>
      </c>
      <c r="W56" s="303">
        <f>('Fluid (original units) sorted'!V56/W$413)*W$414</f>
        <v>1.1976047904191618</v>
      </c>
      <c r="X56" s="303">
        <f>('Fluid (original units) sorted'!T56/X$413)*X$414</f>
        <v>0.78295694128301419</v>
      </c>
      <c r="Y56" s="303">
        <f>('Fluid (original units) sorted'!U56/Y$413)*Y$414</f>
        <v>4.3480151310926557E-2</v>
      </c>
      <c r="Z56" s="303">
        <f>('Fluid (original units) sorted'!W56/Z$413)*Z$414</f>
        <v>0.49372557087019131</v>
      </c>
      <c r="AA56" s="251"/>
      <c r="AB56" s="264"/>
      <c r="AC56" s="265">
        <f t="shared" si="0"/>
        <v>0.6537690459713168</v>
      </c>
      <c r="AD56" s="201"/>
      <c r="AF56" s="127"/>
      <c r="AK56" s="24"/>
      <c r="AL56" s="23"/>
      <c r="AM56" s="15"/>
      <c r="AN56" s="25"/>
      <c r="AO56" s="23"/>
      <c r="AP56" s="23"/>
    </row>
    <row r="57" spans="1:42">
      <c r="A57" s="11" t="str">
        <f>'Fluid (molkg) '!A57</f>
        <v>43N/16E-22N01</v>
      </c>
      <c r="B57" s="12" t="str">
        <f>'Fluid (molkg) '!B57</f>
        <v>Cedarville Area (State Hwy 38 to 18), West side of Valley</v>
      </c>
      <c r="C57" s="12">
        <f>'Fluid (molkg) '!C57</f>
        <v>0</v>
      </c>
      <c r="D57" s="12" t="str">
        <f>'Fluid (molkg) '!D57</f>
        <v>Artesian</v>
      </c>
      <c r="E57" s="11">
        <f>'Fluid (molkg) '!E57</f>
        <v>100</v>
      </c>
      <c r="F57" s="13">
        <f>'Fluid (molkg) '!F57</f>
        <v>0</v>
      </c>
      <c r="G57" s="11">
        <f>'Fluid (molkg) '!G57</f>
        <v>41.573408000000001</v>
      </c>
      <c r="H57" s="11">
        <f>'Fluid (molkg) '!H57</f>
        <v>-120.153138</v>
      </c>
      <c r="I57" s="11" t="str">
        <f>'Fluid (molkg) '!I57</f>
        <v>43N/16E-22N01</v>
      </c>
      <c r="J57" s="15">
        <f>'Fluid (molkg) '!J57</f>
        <v>-1.6324908178530932E-2</v>
      </c>
      <c r="K57" s="16">
        <f>'Fluid (molkg) '!K57</f>
        <v>57.019999999999996</v>
      </c>
      <c r="L57" s="16">
        <f>'Fluid (molkg) '!L57</f>
        <v>13.9</v>
      </c>
      <c r="M57" s="17">
        <f>'Fluid (molkg) '!M57</f>
        <v>21343</v>
      </c>
      <c r="N57" s="277" t="str">
        <f>'Fluid (molkg) '!N57</f>
        <v/>
      </c>
      <c r="O57" s="265">
        <f>'Fluid (molkg) '!O57</f>
        <v>5.0118723362727114E-9</v>
      </c>
      <c r="P57" s="246"/>
      <c r="Q57" s="303"/>
      <c r="R57" s="265" t="s">
        <v>492</v>
      </c>
      <c r="S57" s="303">
        <f>('Fluid (original units) sorted'!AF57/S$413)*S$414</f>
        <v>1.052720062838966E-2</v>
      </c>
      <c r="T57" s="303">
        <f>('Fluid (original units) sorted'!AB57/T$413)*T$414</f>
        <v>1.7784545230194961</v>
      </c>
      <c r="U57" s="303">
        <f>('Fluid (original units) sorted'!AD57/U$413)*U$414</f>
        <v>7.9115077043511201E-2</v>
      </c>
      <c r="V57" s="303">
        <f>('Fluid (original units) sorted'!AE57/V$413)*V$414</f>
        <v>4.2309536569542769E-2</v>
      </c>
      <c r="W57" s="303">
        <f>('Fluid (original units) sorted'!V57/W$413)*W$414</f>
        <v>0.29441117764471059</v>
      </c>
      <c r="X57" s="303">
        <f>('Fluid (original units) sorted'!T57/X$413)*X$414</f>
        <v>1.3919234511698029</v>
      </c>
      <c r="Y57" s="303">
        <f>('Fluid (original units) sorted'!U57/Y$413)*Y$414</f>
        <v>6.3941398986656711E-2</v>
      </c>
      <c r="Z57" s="303">
        <f>('Fluid (original units) sorted'!W57/Z$413)*Z$414</f>
        <v>9.8745114174038265E-2</v>
      </c>
      <c r="AA57" s="251"/>
      <c r="AB57" s="264"/>
      <c r="AC57" s="265">
        <f t="shared" si="0"/>
        <v>4.7278213493970931</v>
      </c>
      <c r="AD57" s="201"/>
      <c r="AE57" s="127"/>
      <c r="AF57" s="127"/>
      <c r="AG57" s="127"/>
      <c r="AK57" s="24"/>
      <c r="AL57" s="23"/>
      <c r="AM57" s="15"/>
      <c r="AN57" s="25"/>
      <c r="AO57" s="23"/>
      <c r="AP57" s="23"/>
    </row>
    <row r="58" spans="1:42">
      <c r="A58" s="11" t="str">
        <f>'Fluid (molkg) '!A58</f>
        <v>41N/16E-12E01</v>
      </c>
      <c r="B58" s="12" t="str">
        <f>'Fluid (molkg) '!B58</f>
        <v>Cedarville Area (State Hwy 38 to 18), West side of Valley</v>
      </c>
      <c r="C58" s="12" t="str">
        <f>'Fluid (molkg) '!C58</f>
        <v>Stock</v>
      </c>
      <c r="D58" s="12" t="str">
        <f>'Fluid (molkg) '!D58</f>
        <v>Artesian</v>
      </c>
      <c r="E58" s="11">
        <f>'Fluid (molkg) '!E58</f>
        <v>0</v>
      </c>
      <c r="F58" s="13">
        <f>'Fluid (molkg) '!F58</f>
        <v>0</v>
      </c>
      <c r="G58" s="11">
        <f>'Fluid (molkg) '!G58</f>
        <v>41.437682000000002</v>
      </c>
      <c r="H58" s="11">
        <f>'Fluid (molkg) '!H58</f>
        <v>-120.10097399999999</v>
      </c>
      <c r="I58" s="11" t="str">
        <f>'Fluid (molkg) '!I58</f>
        <v>41N/16E-12E01</v>
      </c>
      <c r="J58" s="15">
        <f>'Fluid (molkg) '!J58</f>
        <v>6.1300343519084931E-3</v>
      </c>
      <c r="K58" s="16">
        <f>'Fluid (molkg) '!K58</f>
        <v>57.2</v>
      </c>
      <c r="L58" s="16">
        <f>'Fluid (molkg) '!L58</f>
        <v>14</v>
      </c>
      <c r="M58" s="17">
        <f>'Fluid (molkg) '!M58</f>
        <v>19920</v>
      </c>
      <c r="N58" s="265">
        <f>'Fluid (molkg) '!N58</f>
        <v>1.2589254117941638E-8</v>
      </c>
      <c r="O58" s="277" t="str">
        <f>'Fluid (molkg) '!O58</f>
        <v/>
      </c>
      <c r="P58" s="246"/>
      <c r="Q58" s="303"/>
      <c r="R58" s="265" t="s">
        <v>492</v>
      </c>
      <c r="S58" s="303"/>
      <c r="T58" s="303">
        <f>('Fluid (original units) sorted'!AB58/T$413)*T$414</f>
        <v>1.8783676984700295</v>
      </c>
      <c r="U58" s="303">
        <f>('Fluid (original units) sorted'!AD58/U$413)*U$414</f>
        <v>0.11659063985359545</v>
      </c>
      <c r="V58" s="303">
        <f>('Fluid (original units) sorted'!AE58/V$413)*V$414</f>
        <v>2.8206357713028513E-2</v>
      </c>
      <c r="W58" s="303">
        <f>('Fluid (original units) sorted'!V58/W$413)*W$414</f>
        <v>0.69860279441117767</v>
      </c>
      <c r="X58" s="303">
        <f>('Fluid (original units) sorted'!T58/X$413)*X$414</f>
        <v>0.8264545491320705</v>
      </c>
      <c r="Y58" s="303">
        <f>('Fluid (original units) sorted'!U58/Y$413)*Y$414</f>
        <v>5.8826087067724166E-2</v>
      </c>
      <c r="Z58" s="303">
        <f>('Fluid (original units) sorted'!W58/Z$413)*Z$414</f>
        <v>0.47726805184118493</v>
      </c>
      <c r="AA58" s="251"/>
      <c r="AB58" s="264"/>
      <c r="AC58" s="265">
        <f t="shared" si="0"/>
        <v>1.1830106546147636</v>
      </c>
      <c r="AD58" s="201"/>
      <c r="AE58" s="127"/>
      <c r="AF58" s="127"/>
      <c r="AG58" s="127"/>
      <c r="AK58" s="24"/>
      <c r="AL58" s="23"/>
      <c r="AM58" s="15"/>
      <c r="AN58" s="25"/>
      <c r="AO58" s="23"/>
      <c r="AP58" s="23"/>
    </row>
    <row r="59" spans="1:42">
      <c r="A59" s="11" t="str">
        <f>'Fluid (molkg) '!A59</f>
        <v>42N/16E-06R01</v>
      </c>
      <c r="B59" s="12" t="str">
        <f>'Fluid (molkg) '!B59</f>
        <v>Cedarville Area (State Hwy 38 to 18), West side of Valley</v>
      </c>
      <c r="C59" s="12">
        <f>'Fluid (molkg) '!C59</f>
        <v>0</v>
      </c>
      <c r="D59" s="12">
        <f>'Fluid (molkg) '!D59</f>
        <v>0</v>
      </c>
      <c r="E59" s="30">
        <f>'Fluid (molkg) '!E59</f>
        <v>84</v>
      </c>
      <c r="F59" s="31">
        <f>'Fluid (molkg) '!F59</f>
        <v>0</v>
      </c>
      <c r="G59" s="11">
        <f>'Fluid (molkg) '!G59</f>
        <v>41.530182000000003</v>
      </c>
      <c r="H59" s="11">
        <f>'Fluid (molkg) '!H59</f>
        <v>-120.18186300000001</v>
      </c>
      <c r="I59" s="11" t="str">
        <f>'Fluid (molkg) '!I59</f>
        <v>42N/16E-06R01</v>
      </c>
      <c r="J59" s="15">
        <f>'Fluid (molkg) '!J59</f>
        <v>7.1216610528534226E-4</v>
      </c>
      <c r="K59" s="16">
        <f>'Fluid (molkg) '!K59</f>
        <v>57.2</v>
      </c>
      <c r="L59" s="16">
        <f>'Fluid (molkg) '!L59</f>
        <v>14</v>
      </c>
      <c r="M59" s="17">
        <f>'Fluid (molkg) '!M59</f>
        <v>21349</v>
      </c>
      <c r="N59" s="265">
        <f>'Fluid (molkg) '!N59</f>
        <v>5.0118723362727114E-9</v>
      </c>
      <c r="O59" s="277" t="str">
        <f>'Fluid (molkg) '!O59</f>
        <v/>
      </c>
      <c r="P59" s="246"/>
      <c r="Q59" s="303"/>
      <c r="R59" s="265" t="s">
        <v>492</v>
      </c>
      <c r="S59" s="303">
        <f>('Fluid (original units) sorted'!AF59/S$413)*S$414</f>
        <v>5.2636003141948301E-3</v>
      </c>
      <c r="T59" s="303">
        <f>('Fluid (original units) sorted'!AB59/T$413)*T$414</f>
        <v>3.4370132354983518</v>
      </c>
      <c r="U59" s="303">
        <f>('Fluid (original units) sorted'!AD59/U$413)*U$414</f>
        <v>0.16447608122203647</v>
      </c>
      <c r="V59" s="303">
        <f>('Fluid (original units) sorted'!AE59/V$413)*V$414</f>
        <v>2.8206357713028513E-2</v>
      </c>
      <c r="W59" s="303">
        <f>('Fluid (original units) sorted'!V59/W$413)*W$414</f>
        <v>2.1457085828343314</v>
      </c>
      <c r="X59" s="303">
        <f>('Fluid (original units) sorted'!T59/X$413)*X$414</f>
        <v>0.47847368633961973</v>
      </c>
      <c r="Y59" s="303">
        <f>('Fluid (original units) sorted'!U59/Y$413)*Y$414</f>
        <v>3.3249527473061487E-2</v>
      </c>
      <c r="Z59" s="303">
        <f>('Fluid (original units) sorted'!W59/Z$413)*Z$414</f>
        <v>0.98745114174038262</v>
      </c>
      <c r="AA59" s="251"/>
      <c r="AB59" s="264"/>
      <c r="AC59" s="265">
        <f t="shared" si="0"/>
        <v>0.2229909924243251</v>
      </c>
      <c r="AD59" s="201"/>
      <c r="AE59" s="127"/>
      <c r="AF59" s="127"/>
      <c r="AG59" s="127"/>
      <c r="AK59" s="24"/>
      <c r="AL59" s="23"/>
      <c r="AM59" s="15"/>
      <c r="AN59" s="25"/>
      <c r="AO59" s="23"/>
      <c r="AP59" s="23"/>
    </row>
    <row r="60" spans="1:42">
      <c r="A60" s="11" t="str">
        <f>'Fluid (molkg) '!A60</f>
        <v>40N/17E-18N01</v>
      </c>
      <c r="B60" s="12" t="str">
        <f>'Fluid (molkg) '!B60</f>
        <v>Cedarville Area (State Hwy 38 to 18), West side of Valley</v>
      </c>
      <c r="C60" s="12" t="str">
        <f>'Fluid (molkg) '!C60</f>
        <v>Irrigation</v>
      </c>
      <c r="D60" s="12" t="str">
        <f>'Fluid (molkg) '!D60</f>
        <v>Artesian</v>
      </c>
      <c r="E60" s="11">
        <f>'Fluid (molkg) '!E60</f>
        <v>390</v>
      </c>
      <c r="F60" s="13">
        <f>'Fluid (molkg) '!F60</f>
        <v>0</v>
      </c>
      <c r="G60" s="11">
        <f>'Fluid (molkg) '!G60</f>
        <v>41.331232</v>
      </c>
      <c r="H60" s="14">
        <f>'Fluid (molkg) '!H60</f>
        <v>-120.09699999999999</v>
      </c>
      <c r="I60" s="11" t="str">
        <f>'Fluid (molkg) '!I60</f>
        <v>40N/17E-18N01</v>
      </c>
      <c r="J60" s="15">
        <f>'Fluid (molkg) '!J60</f>
        <v>-2.35289163744389E-2</v>
      </c>
      <c r="K60" s="16">
        <f>'Fluid (molkg) '!K60</f>
        <v>57.92</v>
      </c>
      <c r="L60" s="16">
        <f>'Fluid (molkg) '!L60</f>
        <v>14.4</v>
      </c>
      <c r="M60" s="17">
        <f>'Fluid (molkg) '!M60</f>
        <v>21349</v>
      </c>
      <c r="N60" s="277" t="str">
        <f>'Fluid (molkg) '!N60</f>
        <v/>
      </c>
      <c r="O60" s="265">
        <f>'Fluid (molkg) '!O60</f>
        <v>3.1622776601683779E-9</v>
      </c>
      <c r="P60" s="246"/>
      <c r="Q60" s="303"/>
      <c r="R60" s="265" t="s">
        <v>492</v>
      </c>
      <c r="S60" s="303">
        <f>('Fluid (original units) sorted'!AF60/S$413)*S$414</f>
        <v>1.052720062838966E-2</v>
      </c>
      <c r="T60" s="303">
        <f>('Fluid (original units) sorted'!AB60/T$413)*T$414</f>
        <v>1.9582982388304564</v>
      </c>
      <c r="U60" s="303">
        <f>('Fluid (original units) sorted'!AD60/U$413)*U$414</f>
        <v>6.8705198485154467E-2</v>
      </c>
      <c r="V60" s="303">
        <f>('Fluid (original units) sorted'!AE60/V$413)*V$414</f>
        <v>0.11282543085211405</v>
      </c>
      <c r="W60" s="303">
        <f>('Fluid (original units) sorted'!V60/W$413)*W$414</f>
        <v>1.0479041916167664</v>
      </c>
      <c r="X60" s="303">
        <f>('Fluid (original units) sorted'!T60/X$413)*X$414</f>
        <v>0.6089665098867888</v>
      </c>
      <c r="Y60" s="303">
        <f>('Fluid (original units) sorted'!U60/Y$413)*Y$414</f>
        <v>8.6960302621853114E-2</v>
      </c>
      <c r="Z60" s="303">
        <f>('Fluid (original units) sorted'!W60/Z$413)*Z$414</f>
        <v>0.32915038058012758</v>
      </c>
      <c r="AA60" s="251"/>
      <c r="AB60" s="264"/>
      <c r="AC60" s="265">
        <f t="shared" si="0"/>
        <v>0.58112804086339276</v>
      </c>
      <c r="AD60" s="201"/>
      <c r="AE60" s="127"/>
      <c r="AF60" s="127"/>
      <c r="AG60" s="127"/>
      <c r="AK60" s="24"/>
      <c r="AL60" s="23"/>
      <c r="AM60" s="15"/>
      <c r="AN60" s="25"/>
      <c r="AO60" s="23"/>
      <c r="AP60" s="23"/>
    </row>
    <row r="61" spans="1:42">
      <c r="A61" s="27" t="str">
        <f>'Fluid (molkg) '!A61</f>
        <v>40N/17E-20C01</v>
      </c>
      <c r="B61" s="12" t="str">
        <f>'Fluid (molkg) '!B61</f>
        <v>Cedarville Area (State Hwy 38 to 18), West side of Valley</v>
      </c>
      <c r="C61" s="12" t="str">
        <f>'Fluid (molkg) '!C61</f>
        <v>Stock</v>
      </c>
      <c r="D61" s="12" t="str">
        <f>'Fluid (molkg) '!D61</f>
        <v>Artesian</v>
      </c>
      <c r="E61" s="27">
        <f>'Fluid (molkg) '!E61</f>
        <v>160</v>
      </c>
      <c r="F61" s="28">
        <f>'Fluid (molkg) '!F61</f>
        <v>0</v>
      </c>
      <c r="G61" s="11">
        <f>'Fluid (molkg) '!G61</f>
        <v>41.319712000000003</v>
      </c>
      <c r="H61" s="11">
        <f>'Fluid (molkg) '!H61</f>
        <v>-120.079814</v>
      </c>
      <c r="I61" s="27" t="str">
        <f>'Fluid (molkg) '!I61</f>
        <v>40N/17E-20C01</v>
      </c>
      <c r="J61" s="15">
        <f>'Fluid (molkg) '!J61</f>
        <v>-7.2890332634349408E-3</v>
      </c>
      <c r="K61" s="16">
        <f>'Fluid (molkg) '!K61</f>
        <v>57.92</v>
      </c>
      <c r="L61" s="16">
        <f>'Fluid (molkg) '!L61</f>
        <v>14.4</v>
      </c>
      <c r="M61" s="17">
        <f>'Fluid (molkg) '!M61</f>
        <v>29451</v>
      </c>
      <c r="N61" s="265">
        <f>'Fluid (molkg) '!N61</f>
        <v>7.9432823472428087E-9</v>
      </c>
      <c r="O61" s="265">
        <f>'Fluid (molkg) '!O61</f>
        <v>7.9432823472428087E-9</v>
      </c>
      <c r="P61" s="246"/>
      <c r="Q61" s="303"/>
      <c r="R61" s="265" t="s">
        <v>492</v>
      </c>
      <c r="S61" s="303"/>
      <c r="T61" s="303">
        <f>('Fluid (original units) sorted'!AB61/T$413)*T$414</f>
        <v>2.0382287791908831</v>
      </c>
      <c r="U61" s="303">
        <f>('Fluid (original units) sorted'!AD61/U$413)*U$414</f>
        <v>1.1450866414192411</v>
      </c>
      <c r="V61" s="303">
        <f>('Fluid (original units) sorted'!AE61/V$413)*V$414</f>
        <v>0.76157165825176987</v>
      </c>
      <c r="W61" s="303">
        <f>('Fluid (original units) sorted'!V61/W$413)*W$414</f>
        <v>1.3972055888223553</v>
      </c>
      <c r="X61" s="303">
        <f>('Fluid (original units) sorted'!T61/X$413)*X$414</f>
        <v>1.78340192181131</v>
      </c>
      <c r="Y61" s="303">
        <f>('Fluid (original units) sorted'!U61/Y$413)*Y$414</f>
        <v>0.14067107777064475</v>
      </c>
      <c r="Z61" s="303">
        <f>('Fluid (original units) sorted'!W61/Z$413)*Z$414</f>
        <v>0.57601316601522323</v>
      </c>
      <c r="AA61" s="251"/>
      <c r="AB61" s="264"/>
      <c r="AC61" s="265">
        <f t="shared" si="0"/>
        <v>1.276406232610666</v>
      </c>
      <c r="AD61" s="201"/>
      <c r="AE61" s="127"/>
      <c r="AF61" s="127"/>
      <c r="AK61" s="24"/>
      <c r="AL61" s="23"/>
      <c r="AM61" s="15"/>
      <c r="AN61" s="25"/>
      <c r="AO61" s="23"/>
      <c r="AP61" s="23"/>
    </row>
    <row r="62" spans="1:42">
      <c r="A62" s="11" t="str">
        <f>'Fluid (molkg) '!A62</f>
        <v>40N/16E-11J02</v>
      </c>
      <c r="B62" s="12" t="str">
        <f>'Fluid (molkg) '!B62</f>
        <v>Cedarville Area (State Hwy 38 to 18), West side of Valley</v>
      </c>
      <c r="C62" s="12" t="str">
        <f>'Fluid (molkg) '!C62</f>
        <v>Irrigation</v>
      </c>
      <c r="D62" s="12" t="str">
        <f>'Fluid (molkg) '!D62</f>
        <v>14" Cased Depth</v>
      </c>
      <c r="E62" s="11">
        <f>'Fluid (molkg) '!E62</f>
        <v>440</v>
      </c>
      <c r="F62" s="13">
        <f>'Fluid (molkg) '!F62</f>
        <v>0</v>
      </c>
      <c r="G62" s="11">
        <f>'Fluid (molkg) '!G62</f>
        <v>41.346711999999997</v>
      </c>
      <c r="H62" s="11">
        <f>'Fluid (molkg) '!H62</f>
        <v>-120.11855799999999</v>
      </c>
      <c r="I62" s="11" t="str">
        <f>'Fluid (molkg) '!I62</f>
        <v>40N/16E-11J02</v>
      </c>
      <c r="J62" s="15">
        <f>'Fluid (molkg) '!J62</f>
        <v>1.346186973039051E-2</v>
      </c>
      <c r="K62" s="16">
        <f>'Fluid (molkg) '!K62</f>
        <v>57.92</v>
      </c>
      <c r="L62" s="16">
        <f>'Fluid (molkg) '!L62</f>
        <v>14.4</v>
      </c>
      <c r="M62" s="17">
        <f>'Fluid (molkg) '!M62</f>
        <v>30188</v>
      </c>
      <c r="N62" s="265">
        <f>'Fluid (molkg) '!N62</f>
        <v>1.5848931924611133E-8</v>
      </c>
      <c r="O62" s="265">
        <f>'Fluid (molkg) '!O62</f>
        <v>1.5848931924611133E-8</v>
      </c>
      <c r="P62" s="246"/>
      <c r="Q62" s="303"/>
      <c r="R62" s="265" t="s">
        <v>492</v>
      </c>
      <c r="S62" s="303">
        <f>('Fluid (original units) sorted'!AF62/S$413)*S$414</f>
        <v>5.2636003141948301E-3</v>
      </c>
      <c r="T62" s="303">
        <f>('Fluid (original units) sorted'!AB62/T$413)*T$414</f>
        <v>2.2580377651820567</v>
      </c>
      <c r="U62" s="303"/>
      <c r="V62" s="303">
        <f>('Fluid (original units) sorted'!AE62/V$413)*V$414</f>
        <v>2.8206357713028513E-2</v>
      </c>
      <c r="W62" s="303">
        <f>('Fluid (original units) sorted'!V62/W$413)*W$414</f>
        <v>1.097804391217565</v>
      </c>
      <c r="X62" s="303">
        <f>('Fluid (original units) sorted'!T62/X$413)*X$414</f>
        <v>0.69596172558490144</v>
      </c>
      <c r="Y62" s="303">
        <f>('Fluid (original units) sorted'!U62/Y$413)*Y$414</f>
        <v>6.6499054946122974E-2</v>
      </c>
      <c r="Z62" s="303">
        <f>('Fluid (original units) sorted'!W62/Z$413)*Z$414</f>
        <v>0.49372557087019131</v>
      </c>
      <c r="AA62" s="251"/>
      <c r="AB62" s="264"/>
      <c r="AC62" s="265">
        <f t="shared" si="0"/>
        <v>0.63395786276006472</v>
      </c>
      <c r="AD62" s="201"/>
      <c r="AF62" s="127"/>
      <c r="AG62" s="127"/>
      <c r="AK62" s="24"/>
      <c r="AL62" s="23"/>
      <c r="AM62" s="15"/>
      <c r="AN62" s="25"/>
      <c r="AO62" s="23"/>
      <c r="AP62" s="23"/>
    </row>
    <row r="63" spans="1:42">
      <c r="A63" s="27" t="str">
        <f>'Fluid (molkg) '!A63</f>
        <v>40N/16E-13R01</v>
      </c>
      <c r="B63" s="12" t="str">
        <f>'Fluid (molkg) '!B63</f>
        <v>Cedarville Area (State Hwy 38 to 18), West side of Valley</v>
      </c>
      <c r="C63" s="12" t="str">
        <f>'Fluid (molkg) '!C63</f>
        <v>Irrigation</v>
      </c>
      <c r="D63" s="12" t="str">
        <f>'Fluid (molkg) '!D63</f>
        <v>12" Cased Depth</v>
      </c>
      <c r="E63" s="27">
        <f>'Fluid (molkg) '!E63</f>
        <v>160</v>
      </c>
      <c r="F63" s="28">
        <f>'Fluid (molkg) '!F63</f>
        <v>0</v>
      </c>
      <c r="G63" s="11">
        <f>'Fluid (molkg) '!G63</f>
        <v>41.330061999999998</v>
      </c>
      <c r="H63" s="11">
        <f>'Fluid (molkg) '!H63</f>
        <v>-120.09813699999999</v>
      </c>
      <c r="I63" s="27" t="str">
        <f>'Fluid (molkg) '!I63</f>
        <v>40N/16E-13R01</v>
      </c>
      <c r="J63" s="15">
        <f>'Fluid (molkg) '!J63</f>
        <v>9.3218558324359643E-2</v>
      </c>
      <c r="K63" s="16">
        <f>'Fluid (molkg) '!K63</f>
        <v>57.92</v>
      </c>
      <c r="L63" s="16">
        <f>'Fluid (molkg) '!L63</f>
        <v>14.4</v>
      </c>
      <c r="M63" s="17">
        <f>'Fluid (molkg) '!M63</f>
        <v>29811</v>
      </c>
      <c r="N63" s="265">
        <f>'Fluid (molkg) '!N63</f>
        <v>7.9432823472428087E-9</v>
      </c>
      <c r="O63" s="265">
        <f>'Fluid (molkg) '!O63</f>
        <v>7.9432823472428087E-9</v>
      </c>
      <c r="P63" s="246"/>
      <c r="Q63" s="303"/>
      <c r="R63" s="265" t="s">
        <v>492</v>
      </c>
      <c r="S63" s="303"/>
      <c r="T63" s="303">
        <f>('Fluid (original units) sorted'!AB63/T$413)*T$414</f>
        <v>1.6785413475689626</v>
      </c>
      <c r="U63" s="303"/>
      <c r="V63" s="303">
        <f>('Fluid (original units) sorted'!AE63/V$413)*V$414</f>
        <v>2.8206357713028513E-2</v>
      </c>
      <c r="W63" s="303">
        <f>('Fluid (original units) sorted'!V63/W$413)*W$414</f>
        <v>1.097804391217565</v>
      </c>
      <c r="X63" s="303">
        <f>('Fluid (original units) sorted'!T63/X$413)*X$414</f>
        <v>0.34798086279245072</v>
      </c>
      <c r="Y63" s="303">
        <f>('Fluid (original units) sorted'!U63/Y$413)*Y$414</f>
        <v>3.5807183432527756E-2</v>
      </c>
      <c r="Z63" s="303">
        <f>('Fluid (original units) sorted'!W63/Z$413)*Z$414</f>
        <v>0.57601316601522323</v>
      </c>
      <c r="AA63" s="251"/>
      <c r="AB63" s="264"/>
      <c r="AC63" s="265">
        <f t="shared" si="0"/>
        <v>0.31697893138003236</v>
      </c>
      <c r="AD63" s="201"/>
      <c r="AF63" s="127"/>
      <c r="AK63" s="24"/>
      <c r="AL63" s="23"/>
      <c r="AM63" s="15"/>
      <c r="AN63" s="25"/>
      <c r="AO63" s="23"/>
      <c r="AP63" s="23"/>
    </row>
    <row r="64" spans="1:42">
      <c r="A64" s="11" t="str">
        <f>'Fluid (molkg) '!A64</f>
        <v>40N/16E-24C01</v>
      </c>
      <c r="B64" s="12" t="str">
        <f>'Fluid (molkg) '!B64</f>
        <v>Cedarville Area (State Hwy 38 to 18), West side of Valley</v>
      </c>
      <c r="C64" s="12" t="str">
        <f>'Fluid (molkg) '!C64</f>
        <v>Irrigation</v>
      </c>
      <c r="D64" s="12">
        <f>'Fluid (molkg) '!D64</f>
        <v>0</v>
      </c>
      <c r="E64" s="11">
        <f>'Fluid (molkg) '!E64</f>
        <v>430</v>
      </c>
      <c r="F64" s="13">
        <f>'Fluid (molkg) '!F64</f>
        <v>0</v>
      </c>
      <c r="G64" s="11">
        <f>'Fluid (molkg) '!G64</f>
        <v>41.322071000000001</v>
      </c>
      <c r="H64" s="11">
        <f>'Fluid (molkg) '!H64</f>
        <v>-120.112798</v>
      </c>
      <c r="I64" s="11" t="str">
        <f>'Fluid (molkg) '!I64</f>
        <v>40N/16E-24C01</v>
      </c>
      <c r="J64" s="15">
        <f>'Fluid (molkg) '!J64</f>
        <v>4.6149039055963036E-2</v>
      </c>
      <c r="K64" s="16">
        <f>'Fluid (molkg) '!K64</f>
        <v>57.92</v>
      </c>
      <c r="L64" s="16">
        <f>'Fluid (molkg) '!L64</f>
        <v>14.4</v>
      </c>
      <c r="M64" s="17">
        <f>'Fluid (molkg) '!M64</f>
        <v>30188</v>
      </c>
      <c r="N64" s="265">
        <f>'Fluid (molkg) '!N64</f>
        <v>1.9952623149688773E-8</v>
      </c>
      <c r="O64" s="265">
        <f>'Fluid (molkg) '!O64</f>
        <v>1.5848931924611133E-8</v>
      </c>
      <c r="P64" s="246"/>
      <c r="Q64" s="303"/>
      <c r="R64" s="265" t="s">
        <v>492</v>
      </c>
      <c r="S64" s="303"/>
      <c r="T64" s="303">
        <f>('Fluid (original units) sorted'!AB64/T$413)*T$414</f>
        <v>2.29800303536227</v>
      </c>
      <c r="U64" s="303"/>
      <c r="V64" s="303">
        <f>('Fluid (original units) sorted'!AE64/V$413)*V$414</f>
        <v>5.6412715426057025E-2</v>
      </c>
      <c r="W64" s="303">
        <f>('Fluid (original units) sorted'!V64/W$413)*W$414</f>
        <v>1.3972055888223553</v>
      </c>
      <c r="X64" s="303">
        <f>('Fluid (original units) sorted'!T64/X$413)*X$414</f>
        <v>0.56546890203773248</v>
      </c>
      <c r="Y64" s="303">
        <f>('Fluid (original units) sorted'!U64/Y$413)*Y$414</f>
        <v>4.3480151310926557E-2</v>
      </c>
      <c r="Z64" s="303">
        <f>('Fluid (original units) sorted'!W64/Z$413)*Z$414</f>
        <v>0.57601316601522323</v>
      </c>
      <c r="AA64" s="251"/>
      <c r="AB64" s="264"/>
      <c r="AC64" s="265">
        <f t="shared" si="0"/>
        <v>0.40471417131557708</v>
      </c>
      <c r="AD64" s="201"/>
      <c r="AF64" s="127"/>
      <c r="AK64" s="24"/>
      <c r="AL64" s="23"/>
      <c r="AM64" s="15"/>
      <c r="AN64" s="25"/>
      <c r="AO64" s="23"/>
      <c r="AP64" s="23"/>
    </row>
    <row r="65" spans="1:42">
      <c r="A65" s="11" t="str">
        <f>'Fluid (molkg) '!A65</f>
        <v>41N/16E-04G01</v>
      </c>
      <c r="B65" s="12" t="str">
        <f>'Fluid (molkg) '!B65</f>
        <v>Cedarville Area (State Hwy 38 to 18), West side of Valley</v>
      </c>
      <c r="C65" s="12" t="str">
        <f>'Fluid (molkg) '!C65</f>
        <v>Stock</v>
      </c>
      <c r="D65" s="12" t="str">
        <f>'Fluid (molkg) '!D65</f>
        <v>4" Casing</v>
      </c>
      <c r="E65" s="11">
        <f>'Fluid (molkg) '!E65</f>
        <v>190</v>
      </c>
      <c r="F65" s="13">
        <f>'Fluid (molkg) '!F65</f>
        <v>0</v>
      </c>
      <c r="G65" s="11">
        <f>'Fluid (molkg) '!G65</f>
        <v>41.455663000000001</v>
      </c>
      <c r="H65" s="11">
        <f>'Fluid (molkg) '!H65</f>
        <v>-120.151017</v>
      </c>
      <c r="I65" s="11" t="str">
        <f>'Fluid (molkg) '!I65</f>
        <v>41N/16E-04G01</v>
      </c>
      <c r="J65" s="15">
        <f>'Fluid (molkg) '!J65</f>
        <v>-1.774023378263969E-2</v>
      </c>
      <c r="K65" s="16">
        <f>'Fluid (molkg) '!K65</f>
        <v>57.92</v>
      </c>
      <c r="L65" s="16">
        <f>'Fluid (molkg) '!L65</f>
        <v>14.4</v>
      </c>
      <c r="M65" s="17">
        <f>'Fluid (molkg) '!M65</f>
        <v>21350</v>
      </c>
      <c r="N65" s="277" t="str">
        <f>'Fluid (molkg) '!N65</f>
        <v/>
      </c>
      <c r="O65" s="265">
        <f>'Fluid (molkg) '!O65</f>
        <v>5.0118723362727114E-9</v>
      </c>
      <c r="P65" s="246"/>
      <c r="Q65" s="303"/>
      <c r="R65" s="265" t="s">
        <v>492</v>
      </c>
      <c r="S65" s="303">
        <f>('Fluid (original units) sorted'!AF65/S$413)*S$414</f>
        <v>1.052720062838966E-2</v>
      </c>
      <c r="T65" s="303">
        <f>('Fluid (original units) sorted'!AB65/T$413)*T$414</f>
        <v>2.0582114142809895</v>
      </c>
      <c r="U65" s="303">
        <f>('Fluid (original units) sorted'!AD65/U$413)*U$414</f>
        <v>0.12283656698860951</v>
      </c>
      <c r="V65" s="303">
        <f>('Fluid (original units) sorted'!AE65/V$413)*V$414</f>
        <v>8.4619073139085538E-2</v>
      </c>
      <c r="W65" s="303">
        <f>('Fluid (original units) sorted'!V65/W$413)*W$414</f>
        <v>1.2475049900199602</v>
      </c>
      <c r="X65" s="303">
        <f>('Fluid (original units) sorted'!T65/X$413)*X$414</f>
        <v>0.69596172558490144</v>
      </c>
      <c r="Y65" s="303">
        <f>('Fluid (original units) sorted'!U65/Y$413)*Y$414</f>
        <v>1.0230623837865074E-2</v>
      </c>
      <c r="Z65" s="303">
        <f>('Fluid (original units) sorted'!W65/Z$413)*Z$414</f>
        <v>0.26332030446410204</v>
      </c>
      <c r="AA65" s="251"/>
      <c r="AB65" s="264"/>
      <c r="AC65" s="265">
        <f t="shared" si="0"/>
        <v>0.55788291922885691</v>
      </c>
      <c r="AD65" s="201"/>
      <c r="AE65" s="127"/>
      <c r="AF65" s="127"/>
      <c r="AG65" s="127"/>
      <c r="AK65" s="24"/>
      <c r="AL65" s="23"/>
      <c r="AM65" s="15"/>
      <c r="AN65" s="25"/>
      <c r="AO65" s="23"/>
      <c r="AP65" s="23"/>
    </row>
    <row r="66" spans="1:42">
      <c r="A66" s="11" t="str">
        <f>'Fluid (molkg) '!A66</f>
        <v>41N/16E-10B01</v>
      </c>
      <c r="B66" s="12" t="str">
        <f>'Fluid (molkg) '!B66</f>
        <v>Cedarville Area (State Hwy 38 to 18), West side of Valley</v>
      </c>
      <c r="C66" s="12" t="str">
        <f>'Fluid (molkg) '!C66</f>
        <v>Irrigation</v>
      </c>
      <c r="D66" s="12" t="str">
        <f>'Fluid (molkg) '!D66</f>
        <v>Cased Depth</v>
      </c>
      <c r="E66" s="11">
        <f>'Fluid (molkg) '!E66</f>
        <v>320</v>
      </c>
      <c r="F66" s="13">
        <f>'Fluid (molkg) '!F66</f>
        <v>0</v>
      </c>
      <c r="G66" s="11">
        <f>'Fluid (molkg) '!G66</f>
        <v>41.439646000000003</v>
      </c>
      <c r="H66" s="11">
        <f>'Fluid (molkg) '!H66</f>
        <v>-120.13108800000001</v>
      </c>
      <c r="I66" s="11" t="str">
        <f>'Fluid (molkg) '!I66</f>
        <v>41N/16E-10B01</v>
      </c>
      <c r="J66" s="15">
        <f>'Fluid (molkg) '!J66</f>
        <v>6.247875993932675E-2</v>
      </c>
      <c r="K66" s="16">
        <f>'Fluid (molkg) '!K66</f>
        <v>57.92</v>
      </c>
      <c r="L66" s="16">
        <f>'Fluid (molkg) '!L66</f>
        <v>14.4</v>
      </c>
      <c r="M66" s="17">
        <f>'Fluid (molkg) '!M66</f>
        <v>30188</v>
      </c>
      <c r="N66" s="265">
        <f>'Fluid (molkg) '!N66</f>
        <v>6.3095734448019329E-9</v>
      </c>
      <c r="O66" s="265">
        <f>'Fluid (molkg) '!O66</f>
        <v>1.5848931924611133E-8</v>
      </c>
      <c r="P66" s="246"/>
      <c r="Q66" s="303"/>
      <c r="R66" s="265" t="s">
        <v>492</v>
      </c>
      <c r="S66" s="303"/>
      <c r="T66" s="303">
        <f>('Fluid (original units) sorted'!AB66/T$413)*T$414</f>
        <v>1.7984371581096028</v>
      </c>
      <c r="U66" s="303"/>
      <c r="V66" s="303">
        <f>('Fluid (original units) sorted'!AE66/V$413)*V$414</f>
        <v>2.8206357713028513E-2</v>
      </c>
      <c r="W66" s="303">
        <f>('Fluid (original units) sorted'!V66/W$413)*W$414</f>
        <v>1.1477045908183634</v>
      </c>
      <c r="X66" s="303">
        <f>('Fluid (original units) sorted'!T66/X$413)*X$414</f>
        <v>0.65246411773584512</v>
      </c>
      <c r="Y66" s="303">
        <f>('Fluid (original units) sorted'!U66/Y$413)*Y$414</f>
        <v>2.3018903635196413E-2</v>
      </c>
      <c r="Z66" s="303">
        <f>('Fluid (original units) sorted'!W66/Z$413)*Z$414</f>
        <v>0.24686278543509566</v>
      </c>
      <c r="AA66" s="251"/>
      <c r="AB66" s="264"/>
      <c r="AC66" s="265">
        <f t="shared" si="0"/>
        <v>0.56849482258375372</v>
      </c>
      <c r="AD66" s="201"/>
      <c r="AF66" s="127"/>
      <c r="AK66" s="24"/>
      <c r="AL66" s="23"/>
      <c r="AM66" s="15"/>
      <c r="AN66" s="25"/>
      <c r="AO66" s="23"/>
      <c r="AP66" s="23"/>
    </row>
    <row r="67" spans="1:42">
      <c r="A67" s="11" t="str">
        <f>'Fluid (molkg) '!A67</f>
        <v>41N/16E-13N01</v>
      </c>
      <c r="B67" s="12" t="str">
        <f>'Fluid (molkg) '!B67</f>
        <v>Cedarville Area (State Hwy 38 to 18), West side of Valley</v>
      </c>
      <c r="C67" s="12" t="str">
        <f>'Fluid (molkg) '!C67</f>
        <v>Stock</v>
      </c>
      <c r="D67" s="12" t="str">
        <f>'Fluid (molkg) '!D67</f>
        <v>Artesian</v>
      </c>
      <c r="E67" s="11">
        <f>'Fluid (molkg) '!E67</f>
        <v>230</v>
      </c>
      <c r="F67" s="13">
        <f>'Fluid (molkg) '!F67</f>
        <v>0</v>
      </c>
      <c r="G67" s="11">
        <f>'Fluid (molkg) '!G67</f>
        <v>41.413285999999999</v>
      </c>
      <c r="H67" s="11">
        <f>'Fluid (molkg) '!H67</f>
        <v>-120.10247699999999</v>
      </c>
      <c r="I67" s="11" t="str">
        <f>'Fluid (molkg) '!I67</f>
        <v>41N/16E-13N01</v>
      </c>
      <c r="J67" s="15">
        <f>'Fluid (molkg) '!J67</f>
        <v>-9.7312659040562511E-3</v>
      </c>
      <c r="K67" s="16">
        <f>'Fluid (molkg) '!K67</f>
        <v>57.92</v>
      </c>
      <c r="L67" s="16">
        <f>'Fluid (molkg) '!L67</f>
        <v>14.4</v>
      </c>
      <c r="M67" s="17">
        <f>'Fluid (molkg) '!M67</f>
        <v>21350</v>
      </c>
      <c r="N67" s="277" t="str">
        <f>'Fluid (molkg) '!N67</f>
        <v/>
      </c>
      <c r="O67" s="265">
        <f>'Fluid (molkg) '!O67</f>
        <v>6.3095734448019329E-9</v>
      </c>
      <c r="P67" s="246"/>
      <c r="Q67" s="303"/>
      <c r="R67" s="265" t="s">
        <v>492</v>
      </c>
      <c r="S67" s="303"/>
      <c r="T67" s="303">
        <f>('Fluid (original units) sorted'!AB67/T$413)*T$414</f>
        <v>0.99913175450533487</v>
      </c>
      <c r="U67" s="303">
        <f>('Fluid (original units) sorted'!AD67/U$413)*U$414</f>
        <v>1.9570571689710667</v>
      </c>
      <c r="V67" s="303">
        <f>('Fluid (original units) sorted'!AE67/V$413)*V$414</f>
        <v>0.930809804529941</v>
      </c>
      <c r="W67" s="303">
        <f>('Fluid (original units) sorted'!V67/W$413)*W$414</f>
        <v>0.89820359281437134</v>
      </c>
      <c r="X67" s="303">
        <f>('Fluid (original units) sorted'!T67/X$413)*X$414</f>
        <v>2.6533540787924368</v>
      </c>
      <c r="Y67" s="303">
        <f>('Fluid (original units) sorted'!U67/Y$413)*Y$414</f>
        <v>3.5807183432527756E-2</v>
      </c>
      <c r="Z67" s="303">
        <f>('Fluid (original units) sorted'!W67/Z$413)*Z$414</f>
        <v>0.24686278543509566</v>
      </c>
      <c r="AA67" s="251"/>
      <c r="AB67" s="264"/>
      <c r="AC67" s="265">
        <f t="shared" si="0"/>
        <v>2.9540675410555792</v>
      </c>
      <c r="AD67" s="201"/>
      <c r="AE67" s="127"/>
      <c r="AF67" s="127"/>
      <c r="AG67" s="127"/>
      <c r="AK67" s="24"/>
      <c r="AL67" s="23"/>
      <c r="AM67" s="15"/>
      <c r="AN67" s="25"/>
      <c r="AO67" s="23"/>
      <c r="AP67" s="23"/>
    </row>
    <row r="68" spans="1:42">
      <c r="A68" s="27" t="str">
        <f>'Fluid (molkg) '!A68</f>
        <v>41N/16E-25C03</v>
      </c>
      <c r="B68" s="12" t="str">
        <f>'Fluid (molkg) '!B68</f>
        <v>Cedarville Area (State Hwy 38 to 18), West side of Valley</v>
      </c>
      <c r="C68" s="12" t="str">
        <f>'Fluid (molkg) '!C68</f>
        <v>Domestic</v>
      </c>
      <c r="D68" s="12" t="str">
        <f>'Fluid (molkg) '!D68</f>
        <v>6" Casing</v>
      </c>
      <c r="E68" s="27">
        <f>'Fluid (molkg) '!E68</f>
        <v>130</v>
      </c>
      <c r="F68" s="28">
        <f>'Fluid (molkg) '!F68</f>
        <v>0</v>
      </c>
      <c r="G68" s="11">
        <f>'Fluid (molkg) '!G68</f>
        <v>41.394857000000002</v>
      </c>
      <c r="H68" s="11">
        <f>'Fluid (molkg) '!H68</f>
        <v>-120.09997799999999</v>
      </c>
      <c r="I68" s="27" t="str">
        <f>'Fluid (molkg) '!I68</f>
        <v>41N/16E-25C03</v>
      </c>
      <c r="J68" s="15">
        <f>'Fluid (molkg) '!J68</f>
        <v>8.1904983316760938E-3</v>
      </c>
      <c r="K68" s="16">
        <f>'Fluid (molkg) '!K68</f>
        <v>57.92</v>
      </c>
      <c r="L68" s="16">
        <f>'Fluid (molkg) '!L68</f>
        <v>14.4</v>
      </c>
      <c r="M68" s="17">
        <f>'Fluid (molkg) '!M68</f>
        <v>22837</v>
      </c>
      <c r="N68" s="265">
        <f>'Fluid (molkg) '!N68</f>
        <v>5.0118723362727114E-9</v>
      </c>
      <c r="O68" s="265">
        <f>'Fluid (molkg) '!O68</f>
        <v>1.5848931924611133E-8</v>
      </c>
      <c r="P68" s="246"/>
      <c r="Q68" s="303"/>
      <c r="R68" s="265" t="s">
        <v>492</v>
      </c>
      <c r="S68" s="303">
        <f>('Fluid (original units) sorted'!AF68/S$413)*S$414</f>
        <v>1.579080094258449E-2</v>
      </c>
      <c r="T68" s="303">
        <f>('Fluid (original units) sorted'!AB68/T$413)*T$414</f>
        <v>1.318853915947042</v>
      </c>
      <c r="U68" s="303">
        <f>('Fluid (original units) sorted'!AD68/U$413)*U$414</f>
        <v>0.31229635675070211</v>
      </c>
      <c r="V68" s="303">
        <f>('Fluid (original units) sorted'!AE68/V$413)*V$414</f>
        <v>0.14667306010774828</v>
      </c>
      <c r="W68" s="303">
        <f>('Fluid (original units) sorted'!V68/W$413)*W$414</f>
        <v>0.30938123752495011</v>
      </c>
      <c r="X68" s="303">
        <f>('Fluid (original units) sorted'!T68/X$413)*X$414</f>
        <v>1.4354210590188592</v>
      </c>
      <c r="Y68" s="303">
        <f>('Fluid (original units) sorted'!U68/Y$413)*Y$414</f>
        <v>5.3710775148791634E-2</v>
      </c>
      <c r="Z68" s="303">
        <f>('Fluid (original units) sorted'!W68/Z$413)*Z$414</f>
        <v>3.2915038058012755E-2</v>
      </c>
      <c r="AA68" s="251"/>
      <c r="AB68" s="264"/>
      <c r="AC68" s="265">
        <f t="shared" si="0"/>
        <v>4.6396512939899894</v>
      </c>
      <c r="AD68" s="201"/>
      <c r="AE68" s="127"/>
      <c r="AF68" s="127"/>
      <c r="AG68" s="127"/>
      <c r="AK68" s="24"/>
      <c r="AL68" s="23"/>
      <c r="AM68" s="15"/>
      <c r="AN68" s="25"/>
      <c r="AO68" s="23"/>
      <c r="AP68" s="23"/>
    </row>
    <row r="69" spans="1:42">
      <c r="A69" s="11" t="str">
        <f>'Fluid (molkg) '!A69</f>
        <v>42N/16E-06R02</v>
      </c>
      <c r="B69" s="12" t="str">
        <f>'Fluid (molkg) '!B69</f>
        <v>Cedarville Area (State Hwy 38 to 18), West side of Valley</v>
      </c>
      <c r="C69" s="12" t="str">
        <f>'Fluid (molkg) '!C69</f>
        <v>Domestic/Industrial</v>
      </c>
      <c r="D69" s="12" t="str">
        <f>'Fluid (molkg) '!D69</f>
        <v>6" Casing</v>
      </c>
      <c r="E69" s="30">
        <f>'Fluid (molkg) '!E69</f>
        <v>84</v>
      </c>
      <c r="F69" s="31">
        <f>'Fluid (molkg) '!F69</f>
        <v>0</v>
      </c>
      <c r="G69" s="11">
        <f>'Fluid (molkg) '!G69</f>
        <v>41.530183000000001</v>
      </c>
      <c r="H69" s="11">
        <f>'Fluid (molkg) '!H69</f>
        <v>-120.181864</v>
      </c>
      <c r="I69" s="11" t="str">
        <f>'Fluid (molkg) '!I69</f>
        <v>42N/16E-06R02</v>
      </c>
      <c r="J69" s="15">
        <f>'Fluid (molkg) '!J69</f>
        <v>-1.498410592566143E-3</v>
      </c>
      <c r="K69" s="16">
        <f>'Fluid (molkg) '!K69</f>
        <v>57.92</v>
      </c>
      <c r="L69" s="16">
        <f>'Fluid (molkg) '!L69</f>
        <v>14.4</v>
      </c>
      <c r="M69" s="17">
        <f>'Fluid (molkg) '!M69</f>
        <v>21349</v>
      </c>
      <c r="N69" s="277" t="str">
        <f>'Fluid (molkg) '!N69</f>
        <v/>
      </c>
      <c r="O69" s="265">
        <f>'Fluid (molkg) '!O69</f>
        <v>3.981071705534957E-8</v>
      </c>
      <c r="P69" s="246"/>
      <c r="Q69" s="303"/>
      <c r="R69" s="265" t="s">
        <v>492</v>
      </c>
      <c r="S69" s="303">
        <f>('Fluid (original units) sorted'!AF69/S$413)*S$414</f>
        <v>5.2636003141948301E-3</v>
      </c>
      <c r="T69" s="303">
        <f>('Fluid (original units) sorted'!AB69/T$413)*T$414</f>
        <v>3.4370132354983518</v>
      </c>
      <c r="U69" s="303">
        <f>('Fluid (original units) sorted'!AD69/U$413)*U$414</f>
        <v>0.16447608122203647</v>
      </c>
      <c r="V69" s="303">
        <f>('Fluid (original units) sorted'!AE69/V$413)*V$414</f>
        <v>2.8206357713028513E-2</v>
      </c>
      <c r="W69" s="303">
        <f>('Fluid (original units) sorted'!V69/W$413)*W$414</f>
        <v>2.1457085828343314</v>
      </c>
      <c r="X69" s="303">
        <f>('Fluid (original units) sorted'!T69/X$413)*X$414</f>
        <v>0.47847368633961973</v>
      </c>
      <c r="Y69" s="303">
        <f>('Fluid (original units) sorted'!U69/Y$413)*Y$414</f>
        <v>3.3249527473061487E-2</v>
      </c>
      <c r="Z69" s="303">
        <f>('Fluid (original units) sorted'!W69/Z$413)*Z$414</f>
        <v>0.98745114174038262</v>
      </c>
      <c r="AA69" s="251"/>
      <c r="AB69" s="264"/>
      <c r="AC69" s="265">
        <f t="shared" ref="AC69:AC132" si="1">X69/W69</f>
        <v>0.2229909924243251</v>
      </c>
      <c r="AD69" s="201"/>
      <c r="AE69" s="127"/>
      <c r="AF69" s="127"/>
      <c r="AG69" s="127"/>
      <c r="AK69" s="24"/>
      <c r="AL69" s="23"/>
      <c r="AM69" s="15"/>
      <c r="AN69" s="25"/>
      <c r="AO69" s="23"/>
      <c r="AP69" s="23"/>
    </row>
    <row r="70" spans="1:42">
      <c r="A70" s="11" t="str">
        <f>'Fluid (molkg) '!A70</f>
        <v>42N/16E-16Q01</v>
      </c>
      <c r="B70" s="12" t="str">
        <f>'Fluid (molkg) '!B70</f>
        <v>Cedarville Area (State Hwy 38 to 18), West side of Valley</v>
      </c>
      <c r="C70" s="12" t="str">
        <f>'Fluid (molkg) '!C70</f>
        <v>Irrigation</v>
      </c>
      <c r="D70" s="12" t="str">
        <f>'Fluid (molkg) '!D70</f>
        <v>8" Casing</v>
      </c>
      <c r="E70" s="11">
        <f>'Fluid (molkg) '!E70</f>
        <v>200</v>
      </c>
      <c r="F70" s="13">
        <f>'Fluid (molkg) '!F70</f>
        <v>0</v>
      </c>
      <c r="G70" s="11">
        <f>'Fluid (molkg) '!G70</f>
        <v>41.503818000000003</v>
      </c>
      <c r="H70" s="11">
        <f>'Fluid (molkg) '!H70</f>
        <v>-120.148483</v>
      </c>
      <c r="I70" s="11" t="str">
        <f>'Fluid (molkg) '!I70</f>
        <v>42N/16E-16Q01</v>
      </c>
      <c r="J70" s="15">
        <f>'Fluid (molkg) '!J70</f>
        <v>2.522871353354858E-2</v>
      </c>
      <c r="K70" s="16">
        <f>'Fluid (molkg) '!K70</f>
        <v>57.92</v>
      </c>
      <c r="L70" s="16">
        <f>'Fluid (molkg) '!L70</f>
        <v>14.4</v>
      </c>
      <c r="M70" s="17">
        <f>'Fluid (molkg) '!M70</f>
        <v>30189</v>
      </c>
      <c r="N70" s="265">
        <f>'Fluid (molkg) '!N70</f>
        <v>2.5118864315095751E-8</v>
      </c>
      <c r="O70" s="265">
        <f>'Fluid (molkg) '!O70</f>
        <v>1.5848931924611133E-8</v>
      </c>
      <c r="P70" s="246"/>
      <c r="Q70" s="303"/>
      <c r="R70" s="265" t="s">
        <v>492</v>
      </c>
      <c r="S70" s="303">
        <f>('Fluid (original units) sorted'!AF70/S$413)*S$414</f>
        <v>5.2636003141948301E-3</v>
      </c>
      <c r="T70" s="303">
        <f>('Fluid (original units) sorted'!AB70/T$413)*T$414</f>
        <v>3.1972216144170713</v>
      </c>
      <c r="U70" s="303"/>
      <c r="V70" s="303">
        <f>('Fluid (original units) sorted'!AE70/V$413)*V$414</f>
        <v>8.4619073139085538E-2</v>
      </c>
      <c r="W70" s="303">
        <f>('Fluid (original units) sorted'!V70/W$413)*W$414</f>
        <v>1.347305389221557</v>
      </c>
      <c r="X70" s="303">
        <f>('Fluid (original units) sorted'!T70/X$413)*X$414</f>
        <v>1.2614306276226339</v>
      </c>
      <c r="Y70" s="303">
        <f>('Fluid (original units) sorted'!U70/Y$413)*Y$414</f>
        <v>2.5576559594662682E-2</v>
      </c>
      <c r="Z70" s="303">
        <f>('Fluid (original units) sorted'!W70/Z$413)*Z$414</f>
        <v>0.82287595145031889</v>
      </c>
      <c r="AA70" s="251"/>
      <c r="AB70" s="264"/>
      <c r="AC70" s="265">
        <f t="shared" si="1"/>
        <v>0.93626184361324383</v>
      </c>
      <c r="AD70" s="201"/>
      <c r="AF70" s="127"/>
      <c r="AG70" s="127"/>
      <c r="AK70" s="24"/>
      <c r="AL70" s="23"/>
      <c r="AM70" s="15"/>
      <c r="AN70" s="25"/>
      <c r="AO70" s="23"/>
      <c r="AP70" s="23"/>
    </row>
    <row r="71" spans="1:42">
      <c r="A71" s="11" t="str">
        <f>'Fluid (molkg) '!A71</f>
        <v>42N/16E-28M01</v>
      </c>
      <c r="B71" s="12" t="str">
        <f>'Fluid (molkg) '!B71</f>
        <v>Cedarville Area (State Hwy 38 to 18), West side of Valley</v>
      </c>
      <c r="C71" s="12" t="str">
        <f>'Fluid (molkg) '!C71</f>
        <v>Domestic/Stock</v>
      </c>
      <c r="D71" s="12" t="str">
        <f>'Fluid (molkg) '!D71</f>
        <v>Artesian</v>
      </c>
      <c r="E71" s="11">
        <f>'Fluid (molkg) '!E71</f>
        <v>150</v>
      </c>
      <c r="F71" s="13">
        <f>'Fluid (molkg) '!F71</f>
        <v>0</v>
      </c>
      <c r="G71" s="11">
        <f>'Fluid (molkg) '!G71</f>
        <v>41.479931000000001</v>
      </c>
      <c r="H71" s="11">
        <f>'Fluid (molkg) '!H71</f>
        <v>-120.166623</v>
      </c>
      <c r="I71" s="11" t="str">
        <f>'Fluid (molkg) '!I71</f>
        <v>42N/16E-28M01</v>
      </c>
      <c r="J71" s="15">
        <f>'Fluid (molkg) '!J71</f>
        <v>-0.14931127883710951</v>
      </c>
      <c r="K71" s="16">
        <f>'Fluid (molkg) '!K71</f>
        <v>57.92</v>
      </c>
      <c r="L71" s="16">
        <f>'Fluid (molkg) '!L71</f>
        <v>14.4</v>
      </c>
      <c r="M71" s="17">
        <f>'Fluid (molkg) '!M71</f>
        <v>25003</v>
      </c>
      <c r="N71" s="277" t="str">
        <f>'Fluid (molkg) '!N71</f>
        <v/>
      </c>
      <c r="O71" s="265">
        <f>'Fluid (molkg) '!O71</f>
        <v>3.9810717055349665E-9</v>
      </c>
      <c r="P71" s="246"/>
      <c r="Q71" s="303"/>
      <c r="R71" s="265" t="s">
        <v>492</v>
      </c>
      <c r="S71" s="303">
        <f>('Fluid (original units) sorted'!AF71/S$413)*S$414</f>
        <v>1.052720062838966E-2</v>
      </c>
      <c r="T71" s="303">
        <f>('Fluid (original units) sorted'!AB71/T$413)*T$414</f>
        <v>3.4370132354983518</v>
      </c>
      <c r="U71" s="303">
        <f>('Fluid (original units) sorted'!AD71/U$413)*U$414</f>
        <v>8.3279028466853908E-2</v>
      </c>
      <c r="V71" s="303">
        <f>('Fluid (original units) sorted'!AE71/V$413)*V$414</f>
        <v>9.8722251995599794E-2</v>
      </c>
      <c r="W71" s="303">
        <f>('Fluid (original units) sorted'!V71/W$413)*W$414</f>
        <v>1.3972055888223553</v>
      </c>
      <c r="X71" s="303">
        <f>('Fluid (original units) sorted'!T71/X$413)*X$414</f>
        <v>0.78295694128301419</v>
      </c>
      <c r="Y71" s="303">
        <f>('Fluid (original units) sorted'!U71/Y$413)*Y$414</f>
        <v>3.0691871513595217E-2</v>
      </c>
      <c r="Z71" s="303">
        <f>('Fluid (original units) sorted'!W71/Z$413)*Z$414</f>
        <v>0.51018308989919769</v>
      </c>
      <c r="AA71" s="251"/>
      <c r="AB71" s="264"/>
      <c r="AC71" s="265">
        <f t="shared" si="1"/>
        <v>0.56037346797541443</v>
      </c>
      <c r="AD71" s="201"/>
      <c r="AE71" s="127"/>
      <c r="AF71" s="127"/>
      <c r="AG71" s="127"/>
      <c r="AK71" s="24"/>
      <c r="AL71" s="23"/>
      <c r="AM71" s="15"/>
      <c r="AN71" s="25"/>
      <c r="AO71" s="23"/>
      <c r="AP71" s="23"/>
    </row>
    <row r="72" spans="1:42">
      <c r="A72" s="11" t="str">
        <f>'Fluid (molkg) '!A72</f>
        <v>42N/16E-34F01</v>
      </c>
      <c r="B72" s="12" t="str">
        <f>'Fluid (molkg) '!B72</f>
        <v>Cedarville Area (State Hwy 38 to 18), West side of Valley</v>
      </c>
      <c r="C72" s="12" t="str">
        <f>'Fluid (molkg) '!C72</f>
        <v>Domestic</v>
      </c>
      <c r="D72" s="12" t="str">
        <f>'Fluid (molkg) '!D72</f>
        <v>Artesian</v>
      </c>
      <c r="E72" s="30">
        <f>'Fluid (molkg) '!E72</f>
        <v>360</v>
      </c>
      <c r="F72" s="31">
        <f>'Fluid (molkg) '!F72</f>
        <v>0</v>
      </c>
      <c r="G72" s="11">
        <f>'Fluid (molkg) '!G72</f>
        <v>41.464612000000002</v>
      </c>
      <c r="H72" s="11">
        <f>'Fluid (molkg) '!H72</f>
        <v>-120.135583</v>
      </c>
      <c r="I72" s="11" t="str">
        <f>'Fluid (molkg) '!I72</f>
        <v>42N/16E-34F01</v>
      </c>
      <c r="J72" s="15">
        <f>'Fluid (molkg) '!J72</f>
        <v>1.6978656916005832E-2</v>
      </c>
      <c r="K72" s="16">
        <f>'Fluid (molkg) '!K72</f>
        <v>57.92</v>
      </c>
      <c r="L72" s="16">
        <f>'Fluid (molkg) '!L72</f>
        <v>14.4</v>
      </c>
      <c r="M72" s="17">
        <f>'Fluid (molkg) '!M72</f>
        <v>21350</v>
      </c>
      <c r="N72" s="277" t="str">
        <f>'Fluid (molkg) '!N72</f>
        <v/>
      </c>
      <c r="O72" s="265">
        <f>'Fluid (molkg) '!O72</f>
        <v>3.1622776601683779E-9</v>
      </c>
      <c r="P72" s="246"/>
      <c r="Q72" s="303"/>
      <c r="R72" s="265" t="s">
        <v>492</v>
      </c>
      <c r="S72" s="303">
        <f>('Fluid (original units) sorted'!AF72/S$413)*S$414</f>
        <v>2.105440125677932E-2</v>
      </c>
      <c r="T72" s="303">
        <f>('Fluid (original units) sorted'!AB72/T$413)*T$414</f>
        <v>2.6976557371644039</v>
      </c>
      <c r="U72" s="303">
        <f>('Fluid (original units) sorted'!AD72/U$413)*U$414</f>
        <v>2.0819757116713477E-2</v>
      </c>
      <c r="V72" s="303">
        <f>('Fluid (original units) sorted'!AE72/V$413)*V$414</f>
        <v>0.11282543085211405</v>
      </c>
      <c r="W72" s="303">
        <f>('Fluid (original units) sorted'!V72/W$413)*W$414</f>
        <v>0.69860279441117767</v>
      </c>
      <c r="X72" s="303">
        <f>('Fluid (original units) sorted'!T72/X$413)*X$414</f>
        <v>1.6094114904150847</v>
      </c>
      <c r="Y72" s="303">
        <f>('Fluid (original units) sorted'!U72/Y$413)*Y$414</f>
        <v>8.6960302621853114E-2</v>
      </c>
      <c r="Z72" s="303">
        <f>('Fluid (original units) sorted'!W72/Z$413)*Z$414</f>
        <v>0.58424192552972642</v>
      </c>
      <c r="AA72" s="251"/>
      <c r="AB72" s="264"/>
      <c r="AC72" s="265">
        <f t="shared" si="1"/>
        <v>2.3037575905655925</v>
      </c>
      <c r="AD72" s="201"/>
      <c r="AE72" s="127"/>
      <c r="AF72" s="127"/>
      <c r="AG72" s="127"/>
      <c r="AK72" s="24"/>
      <c r="AL72" s="23"/>
      <c r="AM72" s="15"/>
      <c r="AN72" s="25"/>
      <c r="AO72" s="23"/>
      <c r="AP72" s="23"/>
    </row>
    <row r="73" spans="1:42">
      <c r="A73" s="11" t="str">
        <f>'Fluid (molkg) '!A73</f>
        <v>40N/16E-13M01</v>
      </c>
      <c r="B73" s="12" t="str">
        <f>'Fluid (molkg) '!B73</f>
        <v>Cedarville Area (State Hwy 38 to 18), West side of Valley</v>
      </c>
      <c r="C73" s="12" t="str">
        <f>'Fluid (molkg) '!C73</f>
        <v>Irrigation</v>
      </c>
      <c r="D73" s="12" t="str">
        <f>'Fluid (molkg) '!D73</f>
        <v>14" Cased Depth</v>
      </c>
      <c r="E73" s="11">
        <f>'Fluid (molkg) '!E73</f>
        <v>450</v>
      </c>
      <c r="F73" s="13">
        <f>'Fluid (molkg) '!F73</f>
        <v>0</v>
      </c>
      <c r="G73" s="11">
        <f>'Fluid (molkg) '!G73</f>
        <v>41.331339</v>
      </c>
      <c r="H73" s="11">
        <f>'Fluid (molkg) '!H73</f>
        <v>-120.09908900000001</v>
      </c>
      <c r="I73" s="11" t="str">
        <f>'Fluid (molkg) '!I73</f>
        <v>40N/16E-13M01</v>
      </c>
      <c r="J73" s="15" t="e">
        <f>'Fluid (molkg) '!J73</f>
        <v>#DIV/0!</v>
      </c>
      <c r="K73" s="16">
        <f>'Fluid (molkg) '!K73</f>
        <v>59</v>
      </c>
      <c r="L73" s="16">
        <f>'Fluid (molkg) '!L73</f>
        <v>15</v>
      </c>
      <c r="M73" s="17">
        <f>'Fluid (molkg) '!M73</f>
        <v>30551</v>
      </c>
      <c r="N73" s="265">
        <f>'Fluid (molkg) '!N73</f>
        <v>1.5848931924611133E-8</v>
      </c>
      <c r="O73" s="277" t="str">
        <f>'Fluid (molkg) '!O73</f>
        <v/>
      </c>
      <c r="P73" s="246"/>
      <c r="Q73" s="303"/>
      <c r="R73" s="265" t="s">
        <v>492</v>
      </c>
      <c r="S73" s="303"/>
      <c r="T73" s="303"/>
      <c r="U73" s="303"/>
      <c r="V73" s="303"/>
      <c r="W73" s="303"/>
      <c r="X73" s="303"/>
      <c r="Y73" s="303"/>
      <c r="Z73" s="303"/>
      <c r="AA73" s="251"/>
      <c r="AB73" s="264"/>
      <c r="AC73" s="265"/>
      <c r="AD73" s="201"/>
      <c r="AK73" s="24"/>
      <c r="AL73" s="23"/>
      <c r="AM73" s="15"/>
      <c r="AN73" s="25"/>
      <c r="AO73" s="23"/>
      <c r="AP73" s="23"/>
    </row>
    <row r="74" spans="1:42">
      <c r="A74" s="27" t="str">
        <f>'Fluid (molkg) '!A74</f>
        <v>41N/16E-04G01</v>
      </c>
      <c r="B74" s="12" t="str">
        <f>'Fluid (molkg) '!B74</f>
        <v>Cedarville Area (State Hwy 38 to 18), West side of Valley</v>
      </c>
      <c r="C74" s="12" t="str">
        <f>'Fluid (molkg) '!C74</f>
        <v>Stock</v>
      </c>
      <c r="D74" s="12" t="str">
        <f>'Fluid (molkg) '!D74</f>
        <v>4" Casing</v>
      </c>
      <c r="E74" s="27">
        <f>'Fluid (molkg) '!E74</f>
        <v>190</v>
      </c>
      <c r="F74" s="28">
        <f>'Fluid (molkg) '!F74</f>
        <v>0</v>
      </c>
      <c r="G74" s="11">
        <f>'Fluid (molkg) '!G74</f>
        <v>41.455663000000001</v>
      </c>
      <c r="H74" s="11">
        <f>'Fluid (molkg) '!H74</f>
        <v>-120.151017</v>
      </c>
      <c r="I74" s="27" t="str">
        <f>'Fluid (molkg) '!I74</f>
        <v>41N/16E-04G01</v>
      </c>
      <c r="J74" s="15">
        <f>'Fluid (molkg) '!J74</f>
        <v>5.2161041307642944E-3</v>
      </c>
      <c r="K74" s="16">
        <f>'Fluid (molkg) '!K74</f>
        <v>59</v>
      </c>
      <c r="L74" s="16">
        <f>'Fluid (molkg) '!L74</f>
        <v>15</v>
      </c>
      <c r="M74" s="17">
        <f>'Fluid (molkg) '!M74</f>
        <v>22837</v>
      </c>
      <c r="N74" s="265">
        <f>'Fluid (molkg) '!N74</f>
        <v>6.3095734448019329E-9</v>
      </c>
      <c r="O74" s="265">
        <f>'Fluid (molkg) '!O74</f>
        <v>1E-8</v>
      </c>
      <c r="P74" s="246"/>
      <c r="Q74" s="303"/>
      <c r="R74" s="265" t="s">
        <v>492</v>
      </c>
      <c r="S74" s="303">
        <f>('Fluid (original units) sorted'!AF74/S$413)*S$414</f>
        <v>5.2636003141948301E-3</v>
      </c>
      <c r="T74" s="303">
        <f>('Fluid (original units) sorted'!AB74/T$413)*T$414</f>
        <v>2.0781940493710964</v>
      </c>
      <c r="U74" s="303">
        <f>('Fluid (original units) sorted'!AD74/U$413)*U$414</f>
        <v>9.9934834160224681E-2</v>
      </c>
      <c r="V74" s="303">
        <f>('Fluid (original units) sorted'!AE74/V$413)*V$414</f>
        <v>4.5130172340845626E-2</v>
      </c>
      <c r="W74" s="303">
        <f>('Fluid (original units) sorted'!V74/W$413)*W$414</f>
        <v>1.2475049900199602</v>
      </c>
      <c r="X74" s="303">
        <f>('Fluid (original units) sorted'!T74/X$413)*X$414</f>
        <v>0.78295694128301419</v>
      </c>
      <c r="Y74" s="303">
        <f>('Fluid (original units) sorted'!U74/Y$413)*Y$414</f>
        <v>2.0461247675730147E-2</v>
      </c>
      <c r="Z74" s="303">
        <f>('Fluid (original units) sorted'!W74/Z$413)*Z$414</f>
        <v>0.21394774737708291</v>
      </c>
      <c r="AA74" s="251"/>
      <c r="AB74" s="264"/>
      <c r="AC74" s="265">
        <f t="shared" si="1"/>
        <v>0.62761828413246412</v>
      </c>
      <c r="AD74" s="201"/>
      <c r="AE74" s="127"/>
      <c r="AF74" s="127"/>
      <c r="AG74" s="127"/>
      <c r="AK74" s="24"/>
      <c r="AL74" s="23"/>
      <c r="AM74" s="15"/>
      <c r="AN74" s="25"/>
      <c r="AO74" s="23"/>
      <c r="AP74" s="23"/>
    </row>
    <row r="75" spans="1:42">
      <c r="A75" s="11" t="str">
        <f>'Fluid (molkg) '!A75</f>
        <v>41N/16E-04K01</v>
      </c>
      <c r="B75" s="12" t="str">
        <f>'Fluid (molkg) '!B75</f>
        <v>Cedarville Area (State Hwy 38 to 18), West side of Valley</v>
      </c>
      <c r="C75" s="12" t="str">
        <f>'Fluid (molkg) '!C75</f>
        <v>Irrigation</v>
      </c>
      <c r="D75" s="12" t="str">
        <f>'Fluid (molkg) '!D75</f>
        <v>14" Cased Depth</v>
      </c>
      <c r="E75" s="11">
        <f>'Fluid (molkg) '!E75</f>
        <v>486</v>
      </c>
      <c r="F75" s="13">
        <f>'Fluid (molkg) '!F75</f>
        <v>0</v>
      </c>
      <c r="G75" s="11">
        <f>'Fluid (molkg) '!G75</f>
        <v>41.448383999999997</v>
      </c>
      <c r="H75" s="11">
        <f>'Fluid (molkg) '!H75</f>
        <v>-120.147156</v>
      </c>
      <c r="I75" s="11" t="str">
        <f>'Fluid (molkg) '!I75</f>
        <v>41N/16E-04K01</v>
      </c>
      <c r="J75" s="15">
        <f>'Fluid (molkg) '!J75</f>
        <v>-1.7773503325450299E-3</v>
      </c>
      <c r="K75" s="16">
        <f>'Fluid (molkg) '!K75</f>
        <v>59</v>
      </c>
      <c r="L75" s="16">
        <f>'Fluid (molkg) '!L75</f>
        <v>15</v>
      </c>
      <c r="M75" s="17">
        <f>'Fluid (molkg) '!M75</f>
        <v>28306</v>
      </c>
      <c r="N75" s="265">
        <f>'Fluid (molkg) '!N75</f>
        <v>1E-8</v>
      </c>
      <c r="O75" s="265">
        <f>'Fluid (molkg) '!O75</f>
        <v>5.0118723362727114E-9</v>
      </c>
      <c r="P75" s="246"/>
      <c r="Q75" s="303"/>
      <c r="R75" s="265" t="s">
        <v>492</v>
      </c>
      <c r="S75" s="303"/>
      <c r="T75" s="303">
        <f>('Fluid (original units) sorted'!AB75/T$413)*T$414</f>
        <v>2.3179856704523769</v>
      </c>
      <c r="U75" s="303">
        <f>('Fluid (original units) sorted'!AD75/U$413)*U$414</f>
        <v>0.10409878558356737</v>
      </c>
      <c r="V75" s="303">
        <f>('Fluid (original units) sorted'!AE75/V$413)*V$414</f>
        <v>2.8206357713028513E-2</v>
      </c>
      <c r="W75" s="303">
        <f>('Fluid (original units) sorted'!V75/W$413)*W$414</f>
        <v>1.347305389221557</v>
      </c>
      <c r="X75" s="303">
        <f>('Fluid (original units) sorted'!T75/X$413)*X$414</f>
        <v>0.6089665098867888</v>
      </c>
      <c r="Y75" s="303">
        <f>('Fluid (original units) sorted'!U75/Y$413)*Y$414</f>
        <v>2.0461247675730147E-2</v>
      </c>
      <c r="Z75" s="303">
        <f>('Fluid (original units) sorted'!W75/Z$413)*Z$414</f>
        <v>0.49372557087019131</v>
      </c>
      <c r="AA75" s="251"/>
      <c r="AB75" s="264"/>
      <c r="AC75" s="265">
        <f t="shared" si="1"/>
        <v>0.45198847622708321</v>
      </c>
      <c r="AD75" s="201"/>
      <c r="AE75" s="127"/>
      <c r="AF75" s="127"/>
      <c r="AK75" s="24"/>
      <c r="AL75" s="23"/>
      <c r="AM75" s="15"/>
      <c r="AN75" s="25"/>
      <c r="AO75" s="23"/>
      <c r="AP75" s="23"/>
    </row>
    <row r="76" spans="1:42">
      <c r="A76" s="11" t="str">
        <f>'Fluid (molkg) '!A76</f>
        <v>41N/16E-11J02</v>
      </c>
      <c r="B76" s="12" t="str">
        <f>'Fluid (molkg) '!B76</f>
        <v>Cedarville Area (State Hwy 38 to 18), West side of Valley</v>
      </c>
      <c r="C76" s="12" t="str">
        <f>'Fluid (molkg) '!C76</f>
        <v>Irrigation</v>
      </c>
      <c r="D76" s="12" t="str">
        <f>'Fluid (molkg) '!D76</f>
        <v>Cased Depth</v>
      </c>
      <c r="E76" s="11">
        <f>'Fluid (molkg) '!E76</f>
        <v>362</v>
      </c>
      <c r="F76" s="13">
        <f>'Fluid (molkg) '!F76</f>
        <v>0</v>
      </c>
      <c r="G76" s="30">
        <f>'Fluid (molkg) '!G76</f>
        <v>41.434517999999997</v>
      </c>
      <c r="H76" s="30">
        <f>'Fluid (molkg) '!H76</f>
        <v>-120.102389</v>
      </c>
      <c r="I76" s="11" t="str">
        <f>'Fluid (molkg) '!I76</f>
        <v>41N/16E-11J02</v>
      </c>
      <c r="J76" s="15">
        <f>'Fluid (molkg) '!J76</f>
        <v>0.113943805988536</v>
      </c>
      <c r="K76" s="16">
        <f>'Fluid (molkg) '!K76</f>
        <v>59</v>
      </c>
      <c r="L76" s="16">
        <f>'Fluid (molkg) '!L76</f>
        <v>15</v>
      </c>
      <c r="M76" s="17">
        <f>'Fluid (molkg) '!M76</f>
        <v>30188</v>
      </c>
      <c r="N76" s="265">
        <f>'Fluid (molkg) '!N76</f>
        <v>1E-8</v>
      </c>
      <c r="O76" s="265">
        <f>'Fluid (molkg) '!O76</f>
        <v>1.2589254117941638E-8</v>
      </c>
      <c r="P76" s="246"/>
      <c r="Q76" s="303"/>
      <c r="R76" s="265" t="s">
        <v>492</v>
      </c>
      <c r="S76" s="303">
        <f>('Fluid (original units) sorted'!AF76/S$413)*S$414</f>
        <v>5.2636003141948301E-3</v>
      </c>
      <c r="T76" s="303">
        <f>('Fluid (original units) sorted'!AB76/T$413)*T$414</f>
        <v>2.1181593195513098</v>
      </c>
      <c r="U76" s="303"/>
      <c r="V76" s="303">
        <f>('Fluid (original units) sorted'!AE76/V$413)*V$414</f>
        <v>2.8206357713028513E-2</v>
      </c>
      <c r="W76" s="303">
        <f>('Fluid (original units) sorted'!V76/W$413)*W$414</f>
        <v>1.1976047904191618</v>
      </c>
      <c r="X76" s="303">
        <f>('Fluid (original units) sorted'!T76/X$413)*X$414</f>
        <v>0.86995215698112682</v>
      </c>
      <c r="Y76" s="303">
        <f>('Fluid (original units) sorted'!U76/Y$413)*Y$414</f>
        <v>6.1383743027190435E-2</v>
      </c>
      <c r="Z76" s="303">
        <f>('Fluid (original units) sorted'!W76/Z$413)*Z$414</f>
        <v>0.57601316601522323</v>
      </c>
      <c r="AA76" s="251"/>
      <c r="AB76" s="264"/>
      <c r="AC76" s="265">
        <f t="shared" si="1"/>
        <v>0.72641005107924084</v>
      </c>
      <c r="AD76" s="201"/>
      <c r="AF76" s="127"/>
      <c r="AG76" s="127"/>
      <c r="AK76" s="24"/>
      <c r="AL76" s="23"/>
      <c r="AM76" s="15"/>
      <c r="AN76" s="25"/>
      <c r="AO76" s="23"/>
      <c r="AP76" s="23"/>
    </row>
    <row r="77" spans="1:42">
      <c r="A77" s="11" t="str">
        <f>'Fluid (molkg) '!A77</f>
        <v>41N/16E-23P01</v>
      </c>
      <c r="B77" s="12" t="str">
        <f>'Fluid (molkg) '!B77</f>
        <v>Cedarville Area (State Hwy 38 to 18), West side of Valley</v>
      </c>
      <c r="C77" s="12" t="str">
        <f>'Fluid (molkg) '!C77</f>
        <v>Domestic</v>
      </c>
      <c r="D77" s="12" t="str">
        <f>'Fluid (molkg) '!D77</f>
        <v>6" Casing</v>
      </c>
      <c r="E77" s="11">
        <f>'Fluid (molkg) '!E77</f>
        <v>60</v>
      </c>
      <c r="F77" s="13">
        <f>'Fluid (molkg) '!F77</f>
        <v>0</v>
      </c>
      <c r="G77" s="11">
        <f>'Fluid (molkg) '!G77</f>
        <v>41.400298999999997</v>
      </c>
      <c r="H77" s="14">
        <f>'Fluid (molkg) '!H77</f>
        <v>-120.11851</v>
      </c>
      <c r="I77" s="11" t="str">
        <f>'Fluid (molkg) '!I77</f>
        <v>41N/16E-23P01</v>
      </c>
      <c r="J77" s="15">
        <f>'Fluid (molkg) '!J77</f>
        <v>-6.35308661461805E-3</v>
      </c>
      <c r="K77" s="16">
        <f>'Fluid (molkg) '!K77</f>
        <v>59</v>
      </c>
      <c r="L77" s="16">
        <f>'Fluid (molkg) '!L77</f>
        <v>15</v>
      </c>
      <c r="M77" s="17">
        <f>'Fluid (molkg) '!M77</f>
        <v>21350</v>
      </c>
      <c r="N77" s="277" t="str">
        <f>'Fluid (molkg) '!N77</f>
        <v/>
      </c>
      <c r="O77" s="265">
        <f>'Fluid (molkg) '!O77</f>
        <v>5.0118723362727114E-9</v>
      </c>
      <c r="P77" s="246"/>
      <c r="Q77" s="303"/>
      <c r="R77" s="265" t="s">
        <v>492</v>
      </c>
      <c r="S77" s="303">
        <f>('Fluid (original units) sorted'!AF77/S$413)*S$414</f>
        <v>5.2636003141948301E-3</v>
      </c>
      <c r="T77" s="303">
        <f>('Fluid (original units) sorted'!AB77/T$413)*T$414</f>
        <v>1.8983503335601362</v>
      </c>
      <c r="U77" s="303">
        <f>('Fluid (original units) sorted'!AD77/U$413)*U$414</f>
        <v>6.8705198485154467E-2</v>
      </c>
      <c r="V77" s="303">
        <f>('Fluid (original units) sorted'!AE77/V$413)*V$414</f>
        <v>1.4103178856514256E-2</v>
      </c>
      <c r="W77" s="303">
        <f>('Fluid (original units) sorted'!V77/W$413)*W$414</f>
        <v>0.84830339321357284</v>
      </c>
      <c r="X77" s="303">
        <f>('Fluid (original units) sorted'!T77/X$413)*X$414</f>
        <v>0.3044832549433944</v>
      </c>
      <c r="Y77" s="303">
        <f>('Fluid (original units) sorted'!U77/Y$413)*Y$414</f>
        <v>6.3941398986656711E-2</v>
      </c>
      <c r="Z77" s="303">
        <f>('Fluid (original units) sorted'!W77/Z$413)*Z$414</f>
        <v>0.76527463484879665</v>
      </c>
      <c r="AA77" s="251"/>
      <c r="AB77" s="264"/>
      <c r="AC77" s="265">
        <f t="shared" si="1"/>
        <v>0.35893202523915435</v>
      </c>
      <c r="AD77" s="201"/>
      <c r="AE77" s="127"/>
      <c r="AF77" s="127"/>
      <c r="AG77" s="127"/>
      <c r="AK77" s="24"/>
      <c r="AL77" s="23"/>
      <c r="AM77" s="15"/>
      <c r="AN77" s="25"/>
      <c r="AO77" s="23"/>
      <c r="AP77" s="23"/>
    </row>
    <row r="78" spans="1:42">
      <c r="A78" s="27" t="str">
        <f>'Fluid (molkg) '!A78</f>
        <v>42N/16E-05F01</v>
      </c>
      <c r="B78" s="12" t="str">
        <f>'Fluid (molkg) '!B78</f>
        <v>Cedarville Area (State Hwy 38 to 18), West side of Valley</v>
      </c>
      <c r="C78" s="12" t="str">
        <f>'Fluid (molkg) '!C78</f>
        <v>Irrigation</v>
      </c>
      <c r="D78" s="12">
        <f>'Fluid (molkg) '!D78</f>
        <v>0</v>
      </c>
      <c r="E78" s="27">
        <f>'Fluid (molkg) '!E78</f>
        <v>440</v>
      </c>
      <c r="F78" s="28">
        <f>'Fluid (molkg) '!F78</f>
        <v>0</v>
      </c>
      <c r="G78" s="11">
        <f>'Fluid (molkg) '!G78</f>
        <v>41.537289000000001</v>
      </c>
      <c r="H78" s="11">
        <f>'Fluid (molkg) '!H78</f>
        <v>-120.172552</v>
      </c>
      <c r="I78" s="27" t="str">
        <f>'Fluid (molkg) '!I78</f>
        <v>42N/16E-05F01</v>
      </c>
      <c r="J78" s="15">
        <f>'Fluid (molkg) '!J78</f>
        <v>3.8463547017915774E-2</v>
      </c>
      <c r="K78" s="16">
        <f>'Fluid (molkg) '!K78</f>
        <v>59</v>
      </c>
      <c r="L78" s="16">
        <f>'Fluid (molkg) '!L78</f>
        <v>15</v>
      </c>
      <c r="M78" s="17">
        <f>'Fluid (molkg) '!M78</f>
        <v>30903</v>
      </c>
      <c r="N78" s="265">
        <f>'Fluid (molkg) '!N78</f>
        <v>3.1622776601683699E-8</v>
      </c>
      <c r="O78" s="265">
        <f>'Fluid (molkg) '!O78</f>
        <v>3.9810717055349665E-9</v>
      </c>
      <c r="P78" s="246"/>
      <c r="Q78" s="303"/>
      <c r="R78" s="265" t="s">
        <v>492</v>
      </c>
      <c r="S78" s="303"/>
      <c r="T78" s="303">
        <f>('Fluid (original units) sorted'!AB78/T$413)*T$414</f>
        <v>2.9774126284258977</v>
      </c>
      <c r="U78" s="303"/>
      <c r="V78" s="303">
        <f>('Fluid (original units) sorted'!AE78/V$413)*V$414</f>
        <v>5.6412715426057025E-2</v>
      </c>
      <c r="W78" s="303">
        <f>('Fluid (original units) sorted'!V78/W$413)*W$414</f>
        <v>1.7964071856287427</v>
      </c>
      <c r="X78" s="303">
        <f>('Fluid (original units) sorted'!T78/X$413)*X$414</f>
        <v>0.73945933343395776</v>
      </c>
      <c r="Y78" s="303"/>
      <c r="Z78" s="303">
        <f>('Fluid (original units) sorted'!W78/Z$413)*Z$414</f>
        <v>0.74058835630528697</v>
      </c>
      <c r="AA78" s="251"/>
      <c r="AB78" s="264"/>
      <c r="AC78" s="265">
        <f t="shared" si="1"/>
        <v>0.41163236227823646</v>
      </c>
      <c r="AD78" s="201"/>
      <c r="AF78" s="127"/>
      <c r="AK78" s="24"/>
      <c r="AL78" s="23"/>
      <c r="AM78" s="15"/>
      <c r="AN78" s="25"/>
      <c r="AO78" s="23"/>
      <c r="AP78" s="23"/>
    </row>
    <row r="79" spans="1:42">
      <c r="A79" s="11" t="str">
        <f>'Fluid (molkg) '!A79</f>
        <v>42N/16E-08M02</v>
      </c>
      <c r="B79" s="12" t="str">
        <f>'Fluid (molkg) '!B79</f>
        <v>Cedarville Area (State Hwy 38 to 18), West side of Valley</v>
      </c>
      <c r="C79" s="12" t="str">
        <f>'Fluid (molkg) '!C79</f>
        <v>Irrigation</v>
      </c>
      <c r="D79" s="12" t="str">
        <f>'Fluid (molkg) '!D79</f>
        <v>14" Cased to 197'</v>
      </c>
      <c r="E79" s="11">
        <f>'Fluid (molkg) '!E79</f>
        <v>211</v>
      </c>
      <c r="F79" s="13">
        <f>'Fluid (molkg) '!F79</f>
        <v>0</v>
      </c>
      <c r="G79" s="11">
        <f>'Fluid (molkg) '!G79</f>
        <v>41.521383</v>
      </c>
      <c r="H79" s="11">
        <f>'Fluid (molkg) '!H79</f>
        <v>-120.17766399999999</v>
      </c>
      <c r="I79" s="11" t="str">
        <f>'Fluid (molkg) '!I79</f>
        <v>42N/16E-08M02</v>
      </c>
      <c r="J79" s="15">
        <f>'Fluid (molkg) '!J79</f>
        <v>-1.4044713881287337E-2</v>
      </c>
      <c r="K79" s="16">
        <f>'Fluid (molkg) '!K79</f>
        <v>59</v>
      </c>
      <c r="L79" s="16">
        <f>'Fluid (molkg) '!L79</f>
        <v>15</v>
      </c>
      <c r="M79" s="17">
        <f>'Fluid (molkg) '!M79</f>
        <v>27227</v>
      </c>
      <c r="N79" s="265">
        <f>'Fluid (molkg) '!N79</f>
        <v>5.0118723362727164E-8</v>
      </c>
      <c r="O79" s="265">
        <f>'Fluid (molkg) '!O79</f>
        <v>6.3095734448019329E-9</v>
      </c>
      <c r="P79" s="246"/>
      <c r="Q79" s="303"/>
      <c r="R79" s="265" t="s">
        <v>492</v>
      </c>
      <c r="S79" s="303"/>
      <c r="T79" s="303">
        <f>('Fluid (original units) sorted'!AB79/T$413)*T$414</f>
        <v>2.4578641160831238</v>
      </c>
      <c r="U79" s="303">
        <f>('Fluid (original units) sorted'!AD79/U$413)*U$414</f>
        <v>8.536100417852524E-2</v>
      </c>
      <c r="V79" s="303"/>
      <c r="W79" s="303">
        <f>('Fluid (original units) sorted'!V79/W$413)*W$414</f>
        <v>1.4471057884231537</v>
      </c>
      <c r="X79" s="303">
        <f>('Fluid (original units) sorted'!T79/X$413)*X$414</f>
        <v>0.37842918828679012</v>
      </c>
      <c r="Y79" s="303">
        <f>('Fluid (original units) sorted'!U79/Y$413)*Y$414</f>
        <v>1.7903591716263878E-2</v>
      </c>
      <c r="Z79" s="303">
        <f>('Fluid (original units) sorted'!W79/Z$413)*Z$414</f>
        <v>0.7076733182472742</v>
      </c>
      <c r="AA79" s="251"/>
      <c r="AB79" s="264"/>
      <c r="AC79" s="265">
        <f t="shared" si="1"/>
        <v>0.26150761838852671</v>
      </c>
      <c r="AD79" s="201"/>
      <c r="AE79" s="127"/>
      <c r="AF79" s="127"/>
      <c r="AK79" s="24"/>
      <c r="AL79" s="23"/>
      <c r="AM79" s="15"/>
      <c r="AN79" s="25"/>
      <c r="AO79" s="23"/>
      <c r="AP79" s="23"/>
    </row>
    <row r="80" spans="1:42">
      <c r="A80" s="11" t="str">
        <f>'Fluid (molkg) '!A80</f>
        <v>42N/16E-29G02</v>
      </c>
      <c r="B80" s="12" t="str">
        <f>'Fluid (molkg) '!B80</f>
        <v>Cedarville Area (State Hwy 38 to 18), West side of Valley</v>
      </c>
      <c r="C80" s="12" t="str">
        <f>'Fluid (molkg) '!C80</f>
        <v>Irrigation</v>
      </c>
      <c r="D80" s="12">
        <f>'Fluid (molkg) '!D80</f>
        <v>0</v>
      </c>
      <c r="E80" s="11">
        <f>'Fluid (molkg) '!E80</f>
        <v>425</v>
      </c>
      <c r="F80" s="13">
        <f>'Fluid (molkg) '!F80</f>
        <v>0</v>
      </c>
      <c r="G80" s="11">
        <f>'Fluid (molkg) '!G80</f>
        <v>41.479579000000001</v>
      </c>
      <c r="H80" s="11">
        <f>'Fluid (molkg) '!H80</f>
        <v>-120.173333</v>
      </c>
      <c r="I80" s="11" t="str">
        <f>'Fluid (molkg) '!I80</f>
        <v>42N/16E-29G02</v>
      </c>
      <c r="J80" s="15">
        <f>'Fluid (molkg) '!J80</f>
        <v>-0.1145792658157066</v>
      </c>
      <c r="K80" s="16">
        <f>'Fluid (molkg) '!K80</f>
        <v>59</v>
      </c>
      <c r="L80" s="16">
        <f>'Fluid (molkg) '!L80</f>
        <v>15</v>
      </c>
      <c r="M80" s="17">
        <f>'Fluid (molkg) '!M80</f>
        <v>30552</v>
      </c>
      <c r="N80" s="265">
        <f>'Fluid (molkg) '!N80</f>
        <v>1.2589254117941638E-8</v>
      </c>
      <c r="O80" s="265">
        <f>'Fluid (molkg) '!O80</f>
        <v>1E-8</v>
      </c>
      <c r="P80" s="246"/>
      <c r="Q80" s="303"/>
      <c r="R80" s="265" t="s">
        <v>492</v>
      </c>
      <c r="S80" s="303"/>
      <c r="T80" s="303">
        <f>('Fluid (original units) sorted'!AB80/T$413)*T$414</f>
        <v>2.4778467511732303</v>
      </c>
      <c r="U80" s="303"/>
      <c r="V80" s="303">
        <f>('Fluid (original units) sorted'!AE80/V$413)*V$414</f>
        <v>2.8206357713028513E-2</v>
      </c>
      <c r="W80" s="303">
        <f>('Fluid (original units) sorted'!V80/W$413)*W$414</f>
        <v>1.4970059880239521</v>
      </c>
      <c r="X80" s="303"/>
      <c r="Y80" s="303"/>
      <c r="Z80" s="303">
        <f>('Fluid (original units) sorted'!W80/Z$413)*Z$414</f>
        <v>0.49372557087019131</v>
      </c>
      <c r="AA80" s="251"/>
      <c r="AB80" s="264"/>
      <c r="AC80" s="265"/>
      <c r="AD80" s="201"/>
      <c r="AF80" s="127"/>
      <c r="AK80" s="24"/>
      <c r="AL80" s="23"/>
      <c r="AM80" s="15"/>
      <c r="AN80" s="25"/>
      <c r="AO80" s="23"/>
      <c r="AP80" s="23"/>
    </row>
    <row r="81" spans="1:42">
      <c r="A81" s="11" t="str">
        <f>'Fluid (molkg) '!A81</f>
        <v>43N/16E-27N02</v>
      </c>
      <c r="B81" s="12" t="str">
        <f>'Fluid (molkg) '!B81</f>
        <v>Cedarville Area (State Hwy 38 to 18), West side of Valley</v>
      </c>
      <c r="C81" s="12">
        <f>'Fluid (molkg) '!C81</f>
        <v>0</v>
      </c>
      <c r="D81" s="12" t="str">
        <f>'Fluid (molkg) '!D81</f>
        <v>Artesian</v>
      </c>
      <c r="E81" s="11">
        <f>'Fluid (molkg) '!E81</f>
        <v>145</v>
      </c>
      <c r="F81" s="13">
        <f>'Fluid (molkg) '!F81</f>
        <v>0</v>
      </c>
      <c r="G81" s="11">
        <f>'Fluid (molkg) '!G81</f>
        <v>41.559362999999998</v>
      </c>
      <c r="H81" s="11">
        <f>'Fluid (molkg) '!H81</f>
        <v>-120.142736</v>
      </c>
      <c r="I81" s="11" t="str">
        <f>'Fluid (molkg) '!I81</f>
        <v>43N/16E-27N02</v>
      </c>
      <c r="J81" s="15">
        <f>'Fluid (molkg) '!J81</f>
        <v>-1.3394428013818821E-2</v>
      </c>
      <c r="K81" s="16">
        <f>'Fluid (molkg) '!K81</f>
        <v>59</v>
      </c>
      <c r="L81" s="16">
        <f>'Fluid (molkg) '!L81</f>
        <v>15</v>
      </c>
      <c r="M81" s="17">
        <f>'Fluid (molkg) '!M81</f>
        <v>21343</v>
      </c>
      <c r="N81" s="277" t="str">
        <f>'Fluid (molkg) '!N81</f>
        <v/>
      </c>
      <c r="O81" s="265">
        <f>'Fluid (molkg) '!O81</f>
        <v>6.3095734448019329E-9</v>
      </c>
      <c r="P81" s="246"/>
      <c r="Q81" s="303"/>
      <c r="R81" s="265" t="s">
        <v>492</v>
      </c>
      <c r="S81" s="303">
        <f>('Fluid (original units) sorted'!AF81/S$413)*S$414</f>
        <v>2.105440125677932E-2</v>
      </c>
      <c r="T81" s="303">
        <f>('Fluid (original units) sorted'!AB81/T$413)*T$414</f>
        <v>2.0781940493710964</v>
      </c>
      <c r="U81" s="303">
        <f>('Fluid (original units) sorted'!AD81/U$413)*U$414</f>
        <v>8.9524955601867948E-2</v>
      </c>
      <c r="V81" s="303">
        <f>('Fluid (original units) sorted'!AE81/V$413)*V$414</f>
        <v>1.4103178856514256E-2</v>
      </c>
      <c r="W81" s="303">
        <f>('Fluid (original units) sorted'!V81/W$413)*W$414</f>
        <v>0.5988023952095809</v>
      </c>
      <c r="X81" s="303">
        <f>('Fluid (original units) sorted'!T81/X$413)*X$414</f>
        <v>1.4789186668679155</v>
      </c>
      <c r="Y81" s="303">
        <f>('Fluid (original units) sorted'!U81/Y$413)*Y$414</f>
        <v>9.2075614540785652E-2</v>
      </c>
      <c r="Z81" s="303">
        <f>('Fluid (original units) sorted'!W81/Z$413)*Z$414</f>
        <v>3.2915038058012755E-2</v>
      </c>
      <c r="AA81" s="251"/>
      <c r="AB81" s="264"/>
      <c r="AC81" s="265">
        <f t="shared" si="1"/>
        <v>2.4697941736694187</v>
      </c>
      <c r="AD81" s="201"/>
      <c r="AE81" s="127"/>
      <c r="AF81" s="127"/>
      <c r="AG81" s="127"/>
      <c r="AK81" s="24"/>
      <c r="AL81" s="23"/>
      <c r="AM81" s="15"/>
      <c r="AN81" s="25"/>
      <c r="AO81" s="23"/>
      <c r="AP81" s="23"/>
    </row>
    <row r="82" spans="1:42">
      <c r="A82" s="11" t="str">
        <f>'Fluid (molkg) '!A82</f>
        <v>43N/16E-29C01</v>
      </c>
      <c r="B82" s="12" t="str">
        <f>'Fluid (molkg) '!B82</f>
        <v>Cedarville Area (State Hwy 38 to 18), West side of Valley</v>
      </c>
      <c r="C82" s="12" t="str">
        <f>'Fluid (molkg) '!C82</f>
        <v>Irrigation</v>
      </c>
      <c r="D82" s="12" t="str">
        <f>'Fluid (molkg) '!D82</f>
        <v>14" Casing</v>
      </c>
      <c r="E82" s="11">
        <f>'Fluid (molkg) '!E82</f>
        <v>0</v>
      </c>
      <c r="F82" s="13">
        <f>'Fluid (molkg) '!F82</f>
        <v>0</v>
      </c>
      <c r="G82" s="11">
        <f>'Fluid (molkg) '!G82</f>
        <v>41.570239000000001</v>
      </c>
      <c r="H82" s="11">
        <f>'Fluid (molkg) '!H82</f>
        <v>-120.173371</v>
      </c>
      <c r="I82" s="11" t="str">
        <f>'Fluid (molkg) '!I82</f>
        <v>43N/16E-29C01</v>
      </c>
      <c r="J82" s="15">
        <f>'Fluid (molkg) '!J82</f>
        <v>1.2289893707876509E-2</v>
      </c>
      <c r="K82" s="16">
        <f>'Fluid (molkg) '!K82</f>
        <v>59</v>
      </c>
      <c r="L82" s="16">
        <f>'Fluid (molkg) '!L82</f>
        <v>15</v>
      </c>
      <c r="M82" s="17">
        <f>'Fluid (molkg) '!M82</f>
        <v>30482</v>
      </c>
      <c r="N82" s="265">
        <f>'Fluid (molkg) '!N82</f>
        <v>1.2589254117941638E-8</v>
      </c>
      <c r="O82" s="265">
        <f>'Fluid (molkg) '!O82</f>
        <v>6.3095734448019329E-9</v>
      </c>
      <c r="P82" s="246"/>
      <c r="Q82" s="303"/>
      <c r="R82" s="265" t="s">
        <v>492</v>
      </c>
      <c r="S82" s="303"/>
      <c r="T82" s="303">
        <f>('Fluid (original units) sorted'!AB82/T$413)*T$414</f>
        <v>2.17810722482163</v>
      </c>
      <c r="U82" s="303">
        <f>('Fluid (original units) sorted'!AD82/U$413)*U$414</f>
        <v>0.10409878558356737</v>
      </c>
      <c r="V82" s="303">
        <f>('Fluid (original units) sorted'!AE82/V$413)*V$414</f>
        <v>0.14103178856514256</v>
      </c>
      <c r="W82" s="303">
        <f>('Fluid (original units) sorted'!V82/W$413)*W$414</f>
        <v>1.4970059880239521</v>
      </c>
      <c r="X82" s="303">
        <f>('Fluid (original units) sorted'!T82/X$413)*X$414</f>
        <v>0.6089665098867888</v>
      </c>
      <c r="Y82" s="303">
        <f>('Fluid (original units) sorted'!U82/Y$413)*Y$414</f>
        <v>3.3249527473061487E-2</v>
      </c>
      <c r="Z82" s="303">
        <f>('Fluid (original units) sorted'!W82/Z$413)*Z$414</f>
        <v>0.65830076116025515</v>
      </c>
      <c r="AA82" s="251"/>
      <c r="AB82" s="264"/>
      <c r="AC82" s="265">
        <f t="shared" si="1"/>
        <v>0.4067896286043749</v>
      </c>
      <c r="AD82" s="201"/>
      <c r="AE82" s="127"/>
      <c r="AF82" s="127"/>
      <c r="AK82" s="24"/>
      <c r="AL82" s="23"/>
      <c r="AM82" s="15"/>
      <c r="AN82" s="25"/>
      <c r="AO82" s="23"/>
      <c r="AP82" s="23"/>
    </row>
    <row r="83" spans="1:42">
      <c r="A83" s="11" t="str">
        <f>'Fluid (molkg) '!A83</f>
        <v>43N/16E-33K02</v>
      </c>
      <c r="B83" s="12" t="str">
        <f>'Fluid (molkg) '!B83</f>
        <v>Cedarville Area (State Hwy 38 to 18), West side of Valley</v>
      </c>
      <c r="C83" s="12" t="str">
        <f>'Fluid (molkg) '!C83</f>
        <v>Irrigation</v>
      </c>
      <c r="D83" s="12" t="str">
        <f>'Fluid (molkg) '!D83</f>
        <v>14" Cased Depth</v>
      </c>
      <c r="E83" s="11">
        <f>'Fluid (molkg) '!E83</f>
        <v>263</v>
      </c>
      <c r="F83" s="13">
        <f>'Fluid (molkg) '!F83</f>
        <v>0</v>
      </c>
      <c r="G83" s="11">
        <f>'Fluid (molkg) '!G83</f>
        <v>41.548121000000002</v>
      </c>
      <c r="H83" s="11">
        <f>'Fluid (molkg) '!H83</f>
        <v>-120.17077399999999</v>
      </c>
      <c r="I83" s="11" t="str">
        <f>'Fluid (molkg) '!I83</f>
        <v>43N/16E-33K02</v>
      </c>
      <c r="J83" s="15">
        <f>'Fluid (molkg) '!J83</f>
        <v>2.3315687397455074E-2</v>
      </c>
      <c r="K83" s="16">
        <f>'Fluid (molkg) '!K83</f>
        <v>59</v>
      </c>
      <c r="L83" s="16">
        <f>'Fluid (molkg) '!L83</f>
        <v>15</v>
      </c>
      <c r="M83" s="17">
        <f>'Fluid (molkg) '!M83</f>
        <v>30482</v>
      </c>
      <c r="N83" s="265">
        <f>'Fluid (molkg) '!N83</f>
        <v>1E-8</v>
      </c>
      <c r="O83" s="265">
        <f>'Fluid (molkg) '!O83</f>
        <v>6.3095734448019329E-9</v>
      </c>
      <c r="P83" s="246"/>
      <c r="Q83" s="303"/>
      <c r="R83" s="265" t="s">
        <v>492</v>
      </c>
      <c r="S83" s="303"/>
      <c r="T83" s="303">
        <f>('Fluid (original units) sorted'!AB83/T$413)*T$414</f>
        <v>2.4578641160831238</v>
      </c>
      <c r="U83" s="303">
        <f>('Fluid (original units) sorted'!AD83/U$413)*U$414</f>
        <v>0.16655805693370782</v>
      </c>
      <c r="V83" s="303">
        <f>('Fluid (original units) sorted'!AE83/V$413)*V$414</f>
        <v>5.6412715426057025E-2</v>
      </c>
      <c r="W83" s="303">
        <f>('Fluid (original units) sorted'!V83/W$413)*W$414</f>
        <v>0.84830339321357284</v>
      </c>
      <c r="X83" s="303">
        <f>('Fluid (original units) sorted'!T83/X$413)*X$414</f>
        <v>1.6964067061131973</v>
      </c>
      <c r="Y83" s="303">
        <f>('Fluid (original units) sorted'!U83/Y$413)*Y$414</f>
        <v>3.5807183432527756E-2</v>
      </c>
      <c r="Z83" s="303">
        <f>('Fluid (original units) sorted'!W83/Z$413)*Z$414</f>
        <v>0.24686278543509566</v>
      </c>
      <c r="AA83" s="251"/>
      <c r="AB83" s="264"/>
      <c r="AC83" s="265">
        <f t="shared" si="1"/>
        <v>1.9997641406181457</v>
      </c>
      <c r="AD83" s="201"/>
      <c r="AE83" s="127"/>
      <c r="AF83" s="127"/>
      <c r="AK83" s="24"/>
      <c r="AL83" s="23"/>
      <c r="AM83" s="15"/>
      <c r="AN83" s="25"/>
      <c r="AO83" s="23"/>
      <c r="AP83" s="23"/>
    </row>
    <row r="84" spans="1:42">
      <c r="A84" s="11" t="str">
        <f>'Fluid (molkg) '!A84</f>
        <v>40N/17E-19D03</v>
      </c>
      <c r="B84" s="12" t="str">
        <f>'Fluid (molkg) '!B84</f>
        <v>Cedarville Area (State Hwy 38 to 18), West side of Valley</v>
      </c>
      <c r="C84" s="12" t="str">
        <f>'Fluid (molkg) '!C84</f>
        <v>Domestic</v>
      </c>
      <c r="D84" s="12" t="str">
        <f>'Fluid (molkg) '!D84</f>
        <v>Artesian</v>
      </c>
      <c r="E84" s="11">
        <f>'Fluid (molkg) '!E84</f>
        <v>172</v>
      </c>
      <c r="F84" s="13">
        <f>'Fluid (molkg) '!F84</f>
        <v>0</v>
      </c>
      <c r="G84" s="11">
        <f>'Fluid (molkg) '!G84</f>
        <v>41.322682999999998</v>
      </c>
      <c r="H84" s="11">
        <f>'Fluid (molkg) '!H84</f>
        <v>-120.09496300000001</v>
      </c>
      <c r="I84" s="11" t="str">
        <f>'Fluid (molkg) '!I84</f>
        <v>40N/17E-19D03</v>
      </c>
      <c r="J84" s="15">
        <f>'Fluid (molkg) '!J84</f>
        <v>8.0649434852838597E-3</v>
      </c>
      <c r="K84" s="16">
        <f>'Fluid (molkg) '!K84</f>
        <v>59.900000000000006</v>
      </c>
      <c r="L84" s="16">
        <f>'Fluid (molkg) '!L84</f>
        <v>15.5</v>
      </c>
      <c r="M84" s="17">
        <f>'Fluid (molkg) '!M84</f>
        <v>21437</v>
      </c>
      <c r="N84" s="277" t="str">
        <f>'Fluid (molkg) '!N84</f>
        <v/>
      </c>
      <c r="O84" s="265">
        <f>'Fluid (molkg) '!O84</f>
        <v>1E-8</v>
      </c>
      <c r="P84" s="246"/>
      <c r="Q84" s="303"/>
      <c r="R84" s="265" t="s">
        <v>492</v>
      </c>
      <c r="S84" s="303">
        <f>('Fluid (original units) sorted'!AF84/S$413)*S$414</f>
        <v>1.052720062838966E-2</v>
      </c>
      <c r="T84" s="303">
        <f>('Fluid (original units) sorted'!AB84/T$413)*T$414</f>
        <v>2.0582114142809895</v>
      </c>
      <c r="U84" s="303">
        <f>('Fluid (original units) sorted'!AD84/U$413)*U$414</f>
        <v>6.4541247061811774E-2</v>
      </c>
      <c r="V84" s="303">
        <f>('Fluid (original units) sorted'!AE84/V$413)*V$414</f>
        <v>2.8206357713028513E-2</v>
      </c>
      <c r="W84" s="303">
        <f>('Fluid (original units) sorted'!V84/W$413)*W$414</f>
        <v>0.94810379241516973</v>
      </c>
      <c r="X84" s="303">
        <f>('Fluid (original units) sorted'!T84/X$413)*X$414</f>
        <v>0.73945933343395776</v>
      </c>
      <c r="Y84" s="303">
        <f>('Fluid (original units) sorted'!U84/Y$413)*Y$414</f>
        <v>0.10742155029758327</v>
      </c>
      <c r="Z84" s="303">
        <f>('Fluid (original units) sorted'!W84/Z$413)*Z$414</f>
        <v>0.41143797572515944</v>
      </c>
      <c r="AA84" s="251"/>
      <c r="AB84" s="264"/>
      <c r="AC84" s="265">
        <f t="shared" si="1"/>
        <v>0.77993500221139533</v>
      </c>
      <c r="AD84" s="201"/>
      <c r="AE84" s="127"/>
      <c r="AF84" s="127"/>
      <c r="AG84" s="127"/>
      <c r="AK84" s="24"/>
      <c r="AL84" s="23"/>
      <c r="AM84" s="15"/>
      <c r="AN84" s="25"/>
      <c r="AO84" s="23"/>
      <c r="AP84" s="23"/>
    </row>
    <row r="85" spans="1:42">
      <c r="A85" s="27" t="str">
        <f>'Fluid (molkg) '!A85</f>
        <v>40N/16E-11G01</v>
      </c>
      <c r="B85" s="12" t="str">
        <f>'Fluid (molkg) '!B85</f>
        <v>Cedarville Area (State Hwy 38 to 18), West side of Valley</v>
      </c>
      <c r="C85" s="12" t="str">
        <f>'Fluid (molkg) '!C85</f>
        <v>Domestic</v>
      </c>
      <c r="D85" s="12" t="str">
        <f>'Fluid (molkg) '!D85</f>
        <v>4" Cased Depth</v>
      </c>
      <c r="E85" s="27">
        <f>'Fluid (molkg) '!E85</f>
        <v>350</v>
      </c>
      <c r="F85" s="28">
        <f>'Fluid (molkg) '!F85</f>
        <v>0</v>
      </c>
      <c r="G85" s="11">
        <f>'Fluid (molkg) '!G85</f>
        <v>41.354958000000003</v>
      </c>
      <c r="H85" s="11">
        <f>'Fluid (molkg) '!H85</f>
        <v>-120.123665</v>
      </c>
      <c r="I85" s="27" t="str">
        <f>'Fluid (molkg) '!I85</f>
        <v>40N/16E-11G01</v>
      </c>
      <c r="J85" s="15">
        <f>'Fluid (molkg) '!J85</f>
        <v>8.2431512374395565E-3</v>
      </c>
      <c r="K85" s="16">
        <f>'Fluid (molkg) '!K85</f>
        <v>59.900000000000006</v>
      </c>
      <c r="L85" s="16">
        <f>'Fluid (molkg) '!L85</f>
        <v>15.5</v>
      </c>
      <c r="M85" s="17">
        <f>'Fluid (molkg) '!M85</f>
        <v>28726</v>
      </c>
      <c r="N85" s="265">
        <f>'Fluid (molkg) '!N85</f>
        <v>1E-8</v>
      </c>
      <c r="O85" s="265">
        <f>'Fluid (molkg) '!O85</f>
        <v>1E-8</v>
      </c>
      <c r="P85" s="246"/>
      <c r="Q85" s="303"/>
      <c r="R85" s="265" t="s">
        <v>492</v>
      </c>
      <c r="S85" s="303"/>
      <c r="T85" s="303">
        <f>('Fluid (original units) sorted'!AB85/T$413)*T$414</f>
        <v>2.1181593195513098</v>
      </c>
      <c r="U85" s="303">
        <f>('Fluid (original units) sorted'!AD85/U$413)*U$414</f>
        <v>6.2459271350140427E-2</v>
      </c>
      <c r="V85" s="303"/>
      <c r="W85" s="303">
        <f>('Fluid (original units) sorted'!V85/W$413)*W$414</f>
        <v>1.5968063872255489</v>
      </c>
      <c r="X85" s="303">
        <f>('Fluid (original units) sorted'!T85/X$413)*X$414</f>
        <v>0.6089665098867888</v>
      </c>
      <c r="Y85" s="303">
        <f>('Fluid (original units) sorted'!U85/Y$413)*Y$414</f>
        <v>3.0691871513595217E-2</v>
      </c>
      <c r="Z85" s="303"/>
      <c r="AA85" s="251"/>
      <c r="AB85" s="264"/>
      <c r="AC85" s="265">
        <f t="shared" si="1"/>
        <v>0.38136527681660148</v>
      </c>
      <c r="AD85" s="201"/>
      <c r="AE85" s="127"/>
      <c r="AF85" s="127"/>
      <c r="AK85" s="24"/>
      <c r="AL85" s="23"/>
      <c r="AM85" s="15"/>
      <c r="AN85" s="25"/>
      <c r="AO85" s="23"/>
      <c r="AP85" s="23"/>
    </row>
    <row r="86" spans="1:42">
      <c r="A86" s="11" t="str">
        <f>'Fluid (molkg) '!A86</f>
        <v>41N/16E-09A02</v>
      </c>
      <c r="B86" s="12" t="str">
        <f>'Fluid (molkg) '!B86</f>
        <v>Cedarville Area (State Hwy 38 to 18), West side of Valley</v>
      </c>
      <c r="C86" s="12" t="str">
        <f>'Fluid (molkg) '!C86</f>
        <v>Irrigation</v>
      </c>
      <c r="D86" s="12" t="str">
        <f>'Fluid (molkg) '!D86</f>
        <v>14" Cased Depth</v>
      </c>
      <c r="E86" s="11">
        <f>'Fluid (molkg) '!E86</f>
        <v>500</v>
      </c>
      <c r="F86" s="13">
        <f>'Fluid (molkg) '!F86</f>
        <v>0</v>
      </c>
      <c r="G86" s="11">
        <f>'Fluid (molkg) '!G86</f>
        <v>41.440942</v>
      </c>
      <c r="H86" s="11">
        <f>'Fluid (molkg) '!H86</f>
        <v>-120.143828</v>
      </c>
      <c r="I86" s="11" t="str">
        <f>'Fluid (molkg) '!I86</f>
        <v>41N/16E-09A02</v>
      </c>
      <c r="J86" s="15">
        <f>'Fluid (molkg) '!J86</f>
        <v>-1.3510559931883069E-2</v>
      </c>
      <c r="K86" s="16">
        <f>'Fluid (molkg) '!K86</f>
        <v>59.900000000000006</v>
      </c>
      <c r="L86" s="16">
        <f>'Fluid (molkg) '!L86</f>
        <v>15.5</v>
      </c>
      <c r="M86" s="17">
        <f>'Fluid (molkg) '!M86</f>
        <v>27227</v>
      </c>
      <c r="N86" s="265">
        <f>'Fluid (molkg) '!N86</f>
        <v>1.2589254117941638E-8</v>
      </c>
      <c r="O86" s="265">
        <f>'Fluid (molkg) '!O86</f>
        <v>6.3095734448019329E-9</v>
      </c>
      <c r="P86" s="246"/>
      <c r="Q86" s="303"/>
      <c r="R86" s="265" t="s">
        <v>492</v>
      </c>
      <c r="S86" s="303"/>
      <c r="T86" s="303">
        <f>('Fluid (original units) sorted'!AB86/T$413)*T$414</f>
        <v>2.2180724950018433</v>
      </c>
      <c r="U86" s="303">
        <f>('Fluid (original units) sorted'!AD86/U$413)*U$414</f>
        <v>0.12283656698860951</v>
      </c>
      <c r="V86" s="303"/>
      <c r="W86" s="303">
        <f>('Fluid (original units) sorted'!V86/W$413)*W$414</f>
        <v>1.5968063872255489</v>
      </c>
      <c r="X86" s="303">
        <f>('Fluid (original units) sorted'!T86/X$413)*X$414</f>
        <v>0.43497607849056341</v>
      </c>
      <c r="Y86" s="303">
        <f>('Fluid (original units) sorted'!U86/Y$413)*Y$414</f>
        <v>1.5345935756797609E-2</v>
      </c>
      <c r="Z86" s="303">
        <f>('Fluid (original units) sorted'!W86/Z$413)*Z$414</f>
        <v>0.41966673523966258</v>
      </c>
      <c r="AA86" s="251"/>
      <c r="AB86" s="264"/>
      <c r="AC86" s="265">
        <f t="shared" si="1"/>
        <v>0.27240376915471531</v>
      </c>
      <c r="AD86" s="201"/>
      <c r="AE86" s="127"/>
      <c r="AF86" s="127"/>
      <c r="AK86" s="24"/>
      <c r="AL86" s="23"/>
      <c r="AM86" s="15"/>
      <c r="AN86" s="25"/>
      <c r="AO86" s="23"/>
      <c r="AP86" s="23"/>
    </row>
    <row r="87" spans="1:42">
      <c r="A87" s="27" t="str">
        <f>'Fluid (molkg) '!A87</f>
        <v>41N/16E-13N01</v>
      </c>
      <c r="B87" s="12" t="str">
        <f>'Fluid (molkg) '!B87</f>
        <v>Cedarville Area (State Hwy 38 to 18), West side of Valley</v>
      </c>
      <c r="C87" s="12" t="str">
        <f>'Fluid (molkg) '!C87</f>
        <v>Stock</v>
      </c>
      <c r="D87" s="12" t="str">
        <f>'Fluid (molkg) '!D87</f>
        <v>Artesian</v>
      </c>
      <c r="E87" s="27">
        <f>'Fluid (molkg) '!E87</f>
        <v>230</v>
      </c>
      <c r="F87" s="28">
        <f>'Fluid (molkg) '!F87</f>
        <v>0</v>
      </c>
      <c r="G87" s="11">
        <f>'Fluid (molkg) '!G87</f>
        <v>41.413285999999999</v>
      </c>
      <c r="H87" s="11">
        <f>'Fluid (molkg) '!H87</f>
        <v>-120.10247699999999</v>
      </c>
      <c r="I87" s="27" t="str">
        <f>'Fluid (molkg) '!I87</f>
        <v>41N/16E-13N01</v>
      </c>
      <c r="J87" s="15">
        <f>'Fluid (molkg) '!J87</f>
        <v>-1.0200120414128003E-3</v>
      </c>
      <c r="K87" s="16">
        <f>'Fluid (molkg) '!K87</f>
        <v>59.900000000000006</v>
      </c>
      <c r="L87" s="16">
        <f>'Fluid (molkg) '!L87</f>
        <v>15.5</v>
      </c>
      <c r="M87" s="17">
        <f>'Fluid (molkg) '!M87</f>
        <v>21788</v>
      </c>
      <c r="N87" s="277" t="str">
        <f>'Fluid (molkg) '!N87</f>
        <v/>
      </c>
      <c r="O87" s="265">
        <f>'Fluid (molkg) '!O87</f>
        <v>2.5118864315095751E-8</v>
      </c>
      <c r="P87" s="246"/>
      <c r="Q87" s="303"/>
      <c r="R87" s="265" t="s">
        <v>492</v>
      </c>
      <c r="S87" s="303">
        <f>('Fluid (original units) sorted'!AF87/S$413)*S$414</f>
        <v>1.579080094258449E-2</v>
      </c>
      <c r="T87" s="303">
        <f>('Fluid (original units) sorted'!AB87/T$413)*T$414</f>
        <v>0.9791491194152282</v>
      </c>
      <c r="U87" s="303">
        <f>('Fluid (original units) sorted'!AD87/U$413)*U$414</f>
        <v>1.8737781405042129</v>
      </c>
      <c r="V87" s="303">
        <f>('Fluid (original units) sorted'!AE87/V$413)*V$414</f>
        <v>0.98722251995599797</v>
      </c>
      <c r="W87" s="303">
        <f>('Fluid (original units) sorted'!V87/W$413)*W$414</f>
        <v>0.84830339321357284</v>
      </c>
      <c r="X87" s="303">
        <f>('Fluid (original units) sorted'!T87/X$413)*X$414</f>
        <v>2.6098564709433805</v>
      </c>
      <c r="Y87" s="303">
        <f>('Fluid (original units) sorted'!U87/Y$413)*Y$414</f>
        <v>4.0922495351460295E-2</v>
      </c>
      <c r="Z87" s="303">
        <f>('Fluid (original units) sorted'!W87/Z$413)*Z$414</f>
        <v>0.3538366591236371</v>
      </c>
      <c r="AA87" s="251"/>
      <c r="AB87" s="264"/>
      <c r="AC87" s="265">
        <f t="shared" si="1"/>
        <v>3.0765602163356087</v>
      </c>
      <c r="AD87" s="201"/>
      <c r="AE87" s="127"/>
      <c r="AF87" s="127"/>
      <c r="AG87" s="127"/>
      <c r="AK87" s="24"/>
      <c r="AL87" s="23"/>
      <c r="AM87" s="15"/>
      <c r="AN87" s="25"/>
      <c r="AO87" s="23"/>
      <c r="AP87" s="23"/>
    </row>
    <row r="88" spans="1:42">
      <c r="A88" s="11" t="str">
        <f>'Fluid (molkg) '!A88</f>
        <v>41N/16E-14M01</v>
      </c>
      <c r="B88" s="12" t="str">
        <f>'Fluid (molkg) '!B88</f>
        <v>Cedarville Area (State Hwy 38 to 18), West side of Valley</v>
      </c>
      <c r="C88" s="12">
        <f>'Fluid (molkg) '!C88</f>
        <v>0</v>
      </c>
      <c r="D88" s="12">
        <f>'Fluid (molkg) '!D88</f>
        <v>0</v>
      </c>
      <c r="E88" s="11">
        <f>'Fluid (molkg) '!E88</f>
        <v>0</v>
      </c>
      <c r="F88" s="13">
        <f>'Fluid (molkg) '!F88</f>
        <v>0</v>
      </c>
      <c r="G88" s="11">
        <f>'Fluid (molkg) '!G88</f>
        <v>41.416708</v>
      </c>
      <c r="H88" s="11">
        <f>'Fluid (molkg) '!H88</f>
        <v>-120.123841</v>
      </c>
      <c r="I88" s="11" t="str">
        <f>'Fluid (molkg) '!I88</f>
        <v>41N/16E-14M01</v>
      </c>
      <c r="J88" s="15" t="e">
        <f>'Fluid (molkg) '!J88</f>
        <v>#DIV/0!</v>
      </c>
      <c r="K88" s="16">
        <f>'Fluid (molkg) '!K88</f>
        <v>59.900000000000006</v>
      </c>
      <c r="L88" s="16">
        <f>'Fluid (molkg) '!L88</f>
        <v>15.5</v>
      </c>
      <c r="M88" s="17">
        <f>'Fluid (molkg) '!M88</f>
        <v>26555</v>
      </c>
      <c r="N88" s="265">
        <f>'Fluid (molkg) '!N88</f>
        <v>2.5118864315095751E-8</v>
      </c>
      <c r="O88" s="277" t="str">
        <f>'Fluid (molkg) '!O88</f>
        <v/>
      </c>
      <c r="P88" s="246"/>
      <c r="Q88" s="303"/>
      <c r="R88" s="265" t="s">
        <v>492</v>
      </c>
      <c r="S88" s="303"/>
      <c r="T88" s="303"/>
      <c r="U88" s="303"/>
      <c r="V88" s="303"/>
      <c r="W88" s="303"/>
      <c r="X88" s="303"/>
      <c r="Y88" s="303"/>
      <c r="Z88" s="303"/>
      <c r="AA88" s="251"/>
      <c r="AB88" s="264"/>
      <c r="AC88" s="265"/>
      <c r="AD88" s="201"/>
      <c r="AK88" s="24"/>
      <c r="AL88" s="23"/>
      <c r="AM88" s="15"/>
      <c r="AN88" s="25"/>
      <c r="AO88" s="23"/>
      <c r="AP88" s="23"/>
    </row>
    <row r="89" spans="1:42">
      <c r="A89" s="11" t="str">
        <f>'Fluid (molkg) '!A89</f>
        <v>42N/16E-17J01</v>
      </c>
      <c r="B89" s="12" t="str">
        <f>'Fluid (molkg) '!B89</f>
        <v>Cedarville Area (State Hwy 38 to 18), West side of Valley</v>
      </c>
      <c r="C89" s="12" t="str">
        <f>'Fluid (molkg) '!C89</f>
        <v>Industrial</v>
      </c>
      <c r="D89" s="12" t="str">
        <f>'Fluid (molkg) '!D89</f>
        <v>Artesian</v>
      </c>
      <c r="E89" s="11">
        <f>'Fluid (molkg) '!E89</f>
        <v>410</v>
      </c>
      <c r="F89" s="13">
        <f>'Fluid (molkg) '!F89</f>
        <v>0</v>
      </c>
      <c r="G89" s="11">
        <f>'Fluid (molkg) '!G89</f>
        <v>41.505448000000001</v>
      </c>
      <c r="H89" s="11">
        <f>'Fluid (molkg) '!H89</f>
        <v>-120.169855</v>
      </c>
      <c r="I89" s="11" t="str">
        <f>'Fluid (molkg) '!I89</f>
        <v>42N/16E-17J01</v>
      </c>
      <c r="J89" s="15">
        <f>'Fluid (molkg) '!J89</f>
        <v>2.0817124319391192E-4</v>
      </c>
      <c r="K89" s="16">
        <f>'Fluid (molkg) '!K89</f>
        <v>59.900000000000006</v>
      </c>
      <c r="L89" s="16">
        <f>'Fluid (molkg) '!L89</f>
        <v>15.5</v>
      </c>
      <c r="M89" s="17">
        <f>'Fluid (molkg) '!M89</f>
        <v>21437</v>
      </c>
      <c r="N89" s="277" t="str">
        <f>'Fluid (molkg) '!N89</f>
        <v/>
      </c>
      <c r="O89" s="265">
        <f>'Fluid (molkg) '!O89</f>
        <v>1.2589254117941638E-8</v>
      </c>
      <c r="P89" s="246"/>
      <c r="Q89" s="303"/>
      <c r="R89" s="265" t="s">
        <v>492</v>
      </c>
      <c r="S89" s="303"/>
      <c r="T89" s="303">
        <f>('Fluid (original units) sorted'!AB89/T$413)*T$414</f>
        <v>1.4387497264876821</v>
      </c>
      <c r="U89" s="303">
        <f>('Fluid (original units) sorted'!AD89/U$413)*U$414</f>
        <v>5.4131368503455041E-2</v>
      </c>
      <c r="V89" s="303">
        <f>('Fluid (original units) sorted'!AE89/V$413)*V$414</f>
        <v>2.2565086170422813E-2</v>
      </c>
      <c r="W89" s="303">
        <f>('Fluid (original units) sorted'!V89/W$413)*W$414</f>
        <v>0.54890219560878251</v>
      </c>
      <c r="X89" s="303">
        <f>('Fluid (original units) sorted'!T89/X$413)*X$414</f>
        <v>0.91344976483018314</v>
      </c>
      <c r="Y89" s="303">
        <f>('Fluid (original units) sorted'!U89/Y$413)*Y$414</f>
        <v>2.0461247675730147E-2</v>
      </c>
      <c r="Z89" s="303">
        <f>('Fluid (original units) sorted'!W89/Z$413)*Z$414</f>
        <v>4.9372557087019132E-2</v>
      </c>
      <c r="AA89" s="251"/>
      <c r="AB89" s="264"/>
      <c r="AC89" s="265">
        <f t="shared" si="1"/>
        <v>1.6641393897451697</v>
      </c>
      <c r="AD89" s="201"/>
      <c r="AE89" s="127"/>
      <c r="AF89" s="127"/>
      <c r="AG89" s="127"/>
      <c r="AK89" s="24"/>
      <c r="AL89" s="23"/>
      <c r="AM89" s="15"/>
      <c r="AN89" s="25"/>
      <c r="AO89" s="23"/>
      <c r="AP89" s="23"/>
    </row>
    <row r="90" spans="1:42">
      <c r="A90" s="11" t="str">
        <f>'Fluid (molkg) '!A90</f>
        <v>42N/16E-29L01</v>
      </c>
      <c r="B90" s="12" t="str">
        <f>'Fluid (molkg) '!B90</f>
        <v>Cedarville Area (State Hwy 38 to 18), West side of Valley</v>
      </c>
      <c r="C90" s="12" t="str">
        <f>'Fluid (molkg) '!C90</f>
        <v>Irrigation</v>
      </c>
      <c r="D90" s="12" t="str">
        <f>'Fluid (molkg) '!D90</f>
        <v>12" Cased Depth</v>
      </c>
      <c r="E90" s="11">
        <f>'Fluid (molkg) '!E90</f>
        <v>400</v>
      </c>
      <c r="F90" s="13">
        <f>'Fluid (molkg) '!F90</f>
        <v>0</v>
      </c>
      <c r="G90" s="11">
        <f>'Fluid (molkg) '!G90</f>
        <v>41.478051999999998</v>
      </c>
      <c r="H90" s="11">
        <f>'Fluid (molkg) '!H90</f>
        <v>-120.18101299999999</v>
      </c>
      <c r="I90" s="11" t="str">
        <f>'Fluid (molkg) '!I90</f>
        <v>42N/16E-29L01</v>
      </c>
      <c r="J90" s="15">
        <f>'Fluid (molkg) '!J90</f>
        <v>5.3465919683312553E-2</v>
      </c>
      <c r="K90" s="16">
        <f>'Fluid (molkg) '!K90</f>
        <v>59.900000000000006</v>
      </c>
      <c r="L90" s="16">
        <f>'Fluid (molkg) '!L90</f>
        <v>15.5</v>
      </c>
      <c r="M90" s="17">
        <f>'Fluid (molkg) '!M90</f>
        <v>22882</v>
      </c>
      <c r="N90" s="265">
        <f>'Fluid (molkg) '!N90</f>
        <v>1.2589254117941638E-8</v>
      </c>
      <c r="O90" s="265">
        <f>'Fluid (molkg) '!O90</f>
        <v>1E-8</v>
      </c>
      <c r="P90" s="246"/>
      <c r="Q90" s="303"/>
      <c r="R90" s="265" t="s">
        <v>492</v>
      </c>
      <c r="S90" s="303">
        <f>('Fluid (original units) sorted'!AF90/S$413)*S$414</f>
        <v>5.2636003141948301E-3</v>
      </c>
      <c r="T90" s="303">
        <f>('Fluid (original units) sorted'!AB90/T$413)*T$414</f>
        <v>2.4978293862633372</v>
      </c>
      <c r="U90" s="303"/>
      <c r="V90" s="303">
        <f>('Fluid (original units) sorted'!AE90/V$413)*V$414</f>
        <v>2.8206357713028513E-2</v>
      </c>
      <c r="W90" s="303">
        <f>('Fluid (original units) sorted'!V90/W$413)*W$414</f>
        <v>1.5968063872255489</v>
      </c>
      <c r="X90" s="303">
        <f>('Fluid (original units) sorted'!T90/X$413)*X$414</f>
        <v>0.69596172558490144</v>
      </c>
      <c r="Y90" s="303">
        <f>('Fluid (original units) sorted'!U90/Y$413)*Y$414</f>
        <v>3.0691871513595217E-2</v>
      </c>
      <c r="Z90" s="303">
        <f>('Fluid (original units) sorted'!W90/Z$413)*Z$414</f>
        <v>0.49372557087019131</v>
      </c>
      <c r="AA90" s="251"/>
      <c r="AB90" s="264"/>
      <c r="AC90" s="265">
        <f t="shared" si="1"/>
        <v>0.43584603064754451</v>
      </c>
      <c r="AD90" s="201"/>
      <c r="AF90" s="127"/>
      <c r="AG90" s="127"/>
      <c r="AK90" s="24"/>
      <c r="AL90" s="23"/>
      <c r="AM90" s="15"/>
      <c r="AN90" s="25"/>
      <c r="AO90" s="23"/>
      <c r="AP90" s="23"/>
    </row>
    <row r="91" spans="1:42">
      <c r="A91" s="11" t="str">
        <f>'Fluid (molkg) '!A91</f>
        <v>43N/16E-21R01</v>
      </c>
      <c r="B91" s="12" t="str">
        <f>'Fluid (molkg) '!B91</f>
        <v>Cedarville Area (State Hwy 38 to 18), West side of Valley</v>
      </c>
      <c r="C91" s="12">
        <f>'Fluid (molkg) '!C91</f>
        <v>0</v>
      </c>
      <c r="D91" s="12" t="str">
        <f>'Fluid (molkg) '!D91</f>
        <v>4" Casing</v>
      </c>
      <c r="E91" s="11">
        <f>'Fluid (molkg) '!E91</f>
        <v>180</v>
      </c>
      <c r="F91" s="13">
        <f>'Fluid (molkg) '!F91</f>
        <v>0</v>
      </c>
      <c r="G91" s="11">
        <f>'Fluid (molkg) '!G91</f>
        <v>41.573670999999997</v>
      </c>
      <c r="H91" s="11">
        <f>'Fluid (molkg) '!H91</f>
        <v>-120.15672499999999</v>
      </c>
      <c r="I91" s="11" t="str">
        <f>'Fluid (molkg) '!I91</f>
        <v>43N/16E-21R01</v>
      </c>
      <c r="J91" s="15">
        <f>'Fluid (molkg) '!J91</f>
        <v>-1.3298420395506091E-2</v>
      </c>
      <c r="K91" s="16">
        <f>'Fluid (molkg) '!K91</f>
        <v>59.900000000000006</v>
      </c>
      <c r="L91" s="16">
        <f>'Fluid (molkg) '!L91</f>
        <v>15.5</v>
      </c>
      <c r="M91" s="17">
        <f>'Fluid (molkg) '!M91</f>
        <v>21343</v>
      </c>
      <c r="N91" s="277" t="str">
        <f>'Fluid (molkg) '!N91</f>
        <v/>
      </c>
      <c r="O91" s="265">
        <f>'Fluid (molkg) '!O91</f>
        <v>3.1622776601683779E-9</v>
      </c>
      <c r="P91" s="246"/>
      <c r="Q91" s="303"/>
      <c r="R91" s="265" t="s">
        <v>492</v>
      </c>
      <c r="S91" s="303">
        <f>('Fluid (original units) sorted'!AF91/S$413)*S$414</f>
        <v>1.052720062838966E-2</v>
      </c>
      <c r="T91" s="303">
        <f>('Fluid (original units) sorted'!AB91/T$413)*T$414</f>
        <v>1.2988712808569354</v>
      </c>
      <c r="U91" s="303">
        <f>('Fluid (original units) sorted'!AD91/U$413)*U$414</f>
        <v>0.12075459127693816</v>
      </c>
      <c r="V91" s="303">
        <f>('Fluid (original units) sorted'!AE91/V$413)*V$414</f>
        <v>5.6412715426057025E-2</v>
      </c>
      <c r="W91" s="303">
        <f>('Fluid (original units) sorted'!V91/W$413)*W$414</f>
        <v>0.44910179640718567</v>
      </c>
      <c r="X91" s="303">
        <f>('Fluid (original units) sorted'!T91/X$413)*X$414</f>
        <v>0.95694737267923946</v>
      </c>
      <c r="Y91" s="303">
        <f>('Fluid (original units) sorted'!U91/Y$413)*Y$414</f>
        <v>3.3249527473061487E-2</v>
      </c>
      <c r="Z91" s="303">
        <f>('Fluid (original units) sorted'!W91/Z$413)*Z$414</f>
        <v>8.2287595145031887E-3</v>
      </c>
      <c r="AA91" s="251"/>
      <c r="AB91" s="264"/>
      <c r="AC91" s="265">
        <f t="shared" si="1"/>
        <v>2.1308028164991062</v>
      </c>
      <c r="AD91" s="201"/>
      <c r="AE91" s="127"/>
      <c r="AF91" s="127"/>
      <c r="AG91" s="127"/>
      <c r="AK91" s="24"/>
      <c r="AL91" s="23"/>
      <c r="AM91" s="15"/>
      <c r="AN91" s="25"/>
      <c r="AO91" s="23"/>
      <c r="AP91" s="23"/>
    </row>
    <row r="92" spans="1:42">
      <c r="A92" s="11" t="str">
        <f>'Fluid (molkg) '!A92</f>
        <v>43N/16E-33N02</v>
      </c>
      <c r="B92" s="12" t="str">
        <f>'Fluid (molkg) '!B92</f>
        <v>Cedarville Area (State Hwy 38 to 18), West side of Valley</v>
      </c>
      <c r="C92" s="12" t="str">
        <f>'Fluid (molkg) '!C92</f>
        <v>Stock</v>
      </c>
      <c r="D92" s="12" t="str">
        <f>'Fluid (molkg) '!D92</f>
        <v>Artesian</v>
      </c>
      <c r="E92" s="11">
        <f>'Fluid (molkg) '!E92</f>
        <v>264</v>
      </c>
      <c r="F92" s="13">
        <f>'Fluid (molkg) '!F92</f>
        <v>0</v>
      </c>
      <c r="G92" s="11">
        <f>'Fluid (molkg) '!G92</f>
        <v>41.543588</v>
      </c>
      <c r="H92" s="11">
        <f>'Fluid (molkg) '!H92</f>
        <v>-120.162121</v>
      </c>
      <c r="I92" s="11" t="str">
        <f>'Fluid (molkg) '!I92</f>
        <v>43N/16E-33N02</v>
      </c>
      <c r="J92" s="15">
        <f>'Fluid (molkg) '!J92</f>
        <v>4.046857842038095E-2</v>
      </c>
      <c r="K92" s="16">
        <f>'Fluid (molkg) '!K92</f>
        <v>59.900000000000006</v>
      </c>
      <c r="L92" s="16">
        <f>'Fluid (molkg) '!L92</f>
        <v>15.5</v>
      </c>
      <c r="M92" s="17">
        <f>'Fluid (molkg) '!M92</f>
        <v>30190</v>
      </c>
      <c r="N92" s="265">
        <f>'Fluid (molkg) '!N92</f>
        <v>6.3095734448019329E-9</v>
      </c>
      <c r="O92" s="265">
        <f>'Fluid (molkg) '!O92</f>
        <v>1.5848931924611133E-8</v>
      </c>
      <c r="P92" s="246"/>
      <c r="Q92" s="303"/>
      <c r="R92" s="265" t="s">
        <v>492</v>
      </c>
      <c r="S92" s="303"/>
      <c r="T92" s="303">
        <f>('Fluid (original units) sorted'!AB92/T$413)*T$414</f>
        <v>2.2780204002721636</v>
      </c>
      <c r="U92" s="303"/>
      <c r="V92" s="303">
        <f>('Fluid (original units) sorted'!AE92/V$413)*V$414</f>
        <v>2.8206357713028513E-2</v>
      </c>
      <c r="W92" s="303">
        <f>('Fluid (original units) sorted'!V92/W$413)*W$414</f>
        <v>0.69860279441117767</v>
      </c>
      <c r="X92" s="303">
        <f>('Fluid (original units) sorted'!T92/X$413)*X$414</f>
        <v>1.6094114904150847</v>
      </c>
      <c r="Y92" s="303">
        <f>('Fluid (original units) sorted'!U92/Y$413)*Y$414</f>
        <v>2.8134215554128952E-2</v>
      </c>
      <c r="Z92" s="303">
        <f>('Fluid (original units) sorted'!W92/Z$413)*Z$414</f>
        <v>0.16457519029006379</v>
      </c>
      <c r="AA92" s="251"/>
      <c r="AB92" s="264"/>
      <c r="AC92" s="265">
        <f t="shared" si="1"/>
        <v>2.3037575905655925</v>
      </c>
      <c r="AD92" s="201"/>
      <c r="AF92" s="127"/>
      <c r="AK92" s="24"/>
      <c r="AL92" s="23"/>
      <c r="AM92" s="15"/>
      <c r="AN92" s="25"/>
      <c r="AO92" s="23"/>
      <c r="AP92" s="23"/>
    </row>
    <row r="93" spans="1:42">
      <c r="A93" s="27" t="str">
        <f>'Fluid (molkg) '!A93</f>
        <v>42N/16E-21L01</v>
      </c>
      <c r="B93" s="12" t="str">
        <f>'Fluid (molkg) '!B93</f>
        <v>Cedarville Area (State Hwy 38 to 18), West side of Valley</v>
      </c>
      <c r="C93" s="12" t="str">
        <f>'Fluid (molkg) '!C93</f>
        <v>Domestic/Stock</v>
      </c>
      <c r="D93" s="12" t="str">
        <f>'Fluid (molkg) '!D93</f>
        <v>Artesian</v>
      </c>
      <c r="E93" s="27">
        <f>'Fluid (molkg) '!E93</f>
        <v>160</v>
      </c>
      <c r="F93" s="28">
        <f>'Fluid (molkg) '!F93</f>
        <v>0</v>
      </c>
      <c r="G93" s="11">
        <f>'Fluid (molkg) '!G93</f>
        <v>41.497418000000003</v>
      </c>
      <c r="H93" s="11">
        <f>'Fluid (molkg) '!H93</f>
        <v>-120.15714199999999</v>
      </c>
      <c r="I93" s="27" t="str">
        <f>'Fluid (molkg) '!I93</f>
        <v>42N/16E-21L01</v>
      </c>
      <c r="J93" s="15">
        <f>'Fluid (molkg) '!J93</f>
        <v>4.9729326839517921E-3</v>
      </c>
      <c r="K93" s="16">
        <f>'Fluid (molkg) '!K93</f>
        <v>60.8</v>
      </c>
      <c r="L93" s="16">
        <f>'Fluid (molkg) '!L93</f>
        <v>16</v>
      </c>
      <c r="M93" s="17">
        <f>'Fluid (molkg) '!M93</f>
        <v>25051</v>
      </c>
      <c r="N93" s="277">
        <f>'Fluid (molkg) '!N93</f>
        <v>1E-8</v>
      </c>
      <c r="O93" s="265">
        <f>'Fluid (molkg) '!O93</f>
        <v>3.9810717055349665E-9</v>
      </c>
      <c r="P93" s="246"/>
      <c r="Q93" s="303"/>
      <c r="R93" s="265" t="s">
        <v>492</v>
      </c>
      <c r="S93" s="303"/>
      <c r="T93" s="303">
        <f>('Fluid (original units) sorted'!AB93/T$413)*T$414</f>
        <v>2.3379683055424834</v>
      </c>
      <c r="U93" s="303">
        <f>('Fluid (original units) sorted'!AD93/U$413)*U$414</f>
        <v>0.11242668843025277</v>
      </c>
      <c r="V93" s="303">
        <f>('Fluid (original units) sorted'!AE93/V$413)*V$414</f>
        <v>5.3592079654754175E-2</v>
      </c>
      <c r="W93" s="303">
        <f>('Fluid (original units) sorted'!V93/W$413)*W$414</f>
        <v>1.1976047904191618</v>
      </c>
      <c r="X93" s="303">
        <f>('Fluid (original units) sorted'!T93/X$413)*X$414</f>
        <v>1.0004449805282958</v>
      </c>
      <c r="Y93" s="303">
        <f>('Fluid (original units) sorted'!U93/Y$413)*Y$414</f>
        <v>2.3018903635196413E-2</v>
      </c>
      <c r="Z93" s="303">
        <f>('Fluid (original units) sorted'!W93/Z$413)*Z$414</f>
        <v>0.32092162106562433</v>
      </c>
      <c r="AA93" s="251"/>
      <c r="AB93" s="264"/>
      <c r="AC93" s="265">
        <f t="shared" si="1"/>
        <v>0.8353715587411269</v>
      </c>
      <c r="AD93" s="201"/>
      <c r="AE93" s="127"/>
      <c r="AF93" s="127"/>
      <c r="AK93" s="24"/>
      <c r="AL93" s="23"/>
      <c r="AM93" s="15"/>
      <c r="AN93" s="25"/>
      <c r="AO93" s="23"/>
      <c r="AP93" s="23"/>
    </row>
    <row r="94" spans="1:42">
      <c r="A94" s="11" t="str">
        <f>'Fluid (molkg) '!A94</f>
        <v>42N/16E-09R01</v>
      </c>
      <c r="B94" s="12" t="str">
        <f>'Fluid (molkg) '!B94</f>
        <v>Cedarville Area (State Hwy 38 to 18), West side of Valley</v>
      </c>
      <c r="C94" s="12" t="str">
        <f>'Fluid (molkg) '!C94</f>
        <v>Domestic/Stock</v>
      </c>
      <c r="D94" s="12" t="str">
        <f>'Fluid (molkg) '!D94</f>
        <v>Artesian</v>
      </c>
      <c r="E94" s="11">
        <f>'Fluid (molkg) '!E94</f>
        <v>0</v>
      </c>
      <c r="F94" s="13">
        <f>'Fluid (molkg) '!F94</f>
        <v>0</v>
      </c>
      <c r="G94" s="30">
        <f>'Fluid (molkg) '!G94</f>
        <v>41.515487</v>
      </c>
      <c r="H94" s="30">
        <f>'Fluid (molkg) '!H94</f>
        <v>-120.14728100000001</v>
      </c>
      <c r="I94" s="11" t="str">
        <f>'Fluid (molkg) '!I94</f>
        <v>42N/16E-09R01</v>
      </c>
      <c r="J94" s="15">
        <f>'Fluid (molkg) '!J94</f>
        <v>-3.6511598584214031E-3</v>
      </c>
      <c r="K94" s="16">
        <f>'Fluid (molkg) '!K94</f>
        <v>60.980000000000004</v>
      </c>
      <c r="L94" s="16">
        <f>'Fluid (molkg) '!L94</f>
        <v>16.100000000000001</v>
      </c>
      <c r="M94" s="17">
        <f>'Fluid (molkg) '!M94</f>
        <v>21437</v>
      </c>
      <c r="N94" s="277" t="str">
        <f>'Fluid (molkg) '!N94</f>
        <v/>
      </c>
      <c r="O94" s="265">
        <f>'Fluid (molkg) '!O94</f>
        <v>7.9432823472428087E-9</v>
      </c>
      <c r="P94" s="246"/>
      <c r="Q94" s="303"/>
      <c r="R94" s="265" t="s">
        <v>492</v>
      </c>
      <c r="S94" s="303"/>
      <c r="T94" s="303">
        <f>('Fluid (original units) sorted'!AB94/T$413)*T$414</f>
        <v>2.4778467511732303</v>
      </c>
      <c r="U94" s="303">
        <f>('Fluid (original units) sorted'!AD94/U$413)*U$414</f>
        <v>3.7475562810084261E-2</v>
      </c>
      <c r="V94" s="303">
        <f>('Fluid (original units) sorted'!AE94/V$413)*V$414</f>
        <v>4.7668744535018188</v>
      </c>
      <c r="W94" s="303">
        <f>('Fluid (original units) sorted'!V94/W$413)*W$414</f>
        <v>1.4471057884231537</v>
      </c>
      <c r="X94" s="303">
        <f>('Fluid (original units) sorted'!T94/X$413)*X$414</f>
        <v>5.3937033732829862</v>
      </c>
      <c r="Y94" s="303">
        <f>('Fluid (original units) sorted'!U94/Y$413)*Y$414</f>
        <v>1.2788279797331341E-2</v>
      </c>
      <c r="Z94" s="303">
        <f>('Fluid (original units) sorted'!W94/Z$413)*Z$414</f>
        <v>0.38675169718164987</v>
      </c>
      <c r="AA94" s="251"/>
      <c r="AB94" s="264"/>
      <c r="AC94" s="265">
        <f t="shared" si="1"/>
        <v>3.7272350207100358</v>
      </c>
      <c r="AD94" s="201"/>
      <c r="AE94" s="127"/>
      <c r="AF94" s="127"/>
      <c r="AG94" s="127"/>
      <c r="AK94" s="24"/>
      <c r="AL94" s="23"/>
      <c r="AM94" s="15"/>
      <c r="AN94" s="25"/>
      <c r="AO94" s="23"/>
      <c r="AP94" s="23"/>
    </row>
    <row r="95" spans="1:42">
      <c r="A95" s="11" t="str">
        <f>'Fluid (molkg) '!A95</f>
        <v>42N/16E-21D02</v>
      </c>
      <c r="B95" s="12" t="str">
        <f>'Fluid (molkg) '!B95</f>
        <v>Cedarville Area (State Hwy 38 to 18), West side of Valley</v>
      </c>
      <c r="C95" s="12" t="str">
        <f>'Fluid (molkg) '!C95</f>
        <v>Irrigation</v>
      </c>
      <c r="D95" s="12" t="str">
        <f>'Fluid (molkg) '!D95</f>
        <v>12" Casing</v>
      </c>
      <c r="E95" s="11">
        <f>'Fluid (molkg) '!E95</f>
        <v>440</v>
      </c>
      <c r="F95" s="13">
        <f>'Fluid (molkg) '!F95</f>
        <v>0</v>
      </c>
      <c r="G95" s="30">
        <f>'Fluid (molkg) '!G95</f>
        <v>41.502782000000003</v>
      </c>
      <c r="H95" s="30">
        <f>'Fluid (molkg) '!H95</f>
        <v>-120.166326</v>
      </c>
      <c r="I95" s="11" t="str">
        <f>'Fluid (molkg) '!I95</f>
        <v>42N/16E-21D02</v>
      </c>
      <c r="J95" s="15">
        <f>'Fluid (molkg) '!J95</f>
        <v>3.6661331141136511E-2</v>
      </c>
      <c r="K95" s="16">
        <f>'Fluid (molkg) '!K95</f>
        <v>60.980000000000004</v>
      </c>
      <c r="L95" s="16">
        <f>'Fluid (molkg) '!L95</f>
        <v>16.100000000000001</v>
      </c>
      <c r="M95" s="17">
        <f>'Fluid (molkg) '!M95</f>
        <v>30189</v>
      </c>
      <c r="N95" s="277">
        <f>'Fluid (molkg) '!N95</f>
        <v>3.1622776601683699E-8</v>
      </c>
      <c r="O95" s="265">
        <f>'Fluid (molkg) '!O95</f>
        <v>1.5848931924611133E-8</v>
      </c>
      <c r="P95" s="246"/>
      <c r="Q95" s="303"/>
      <c r="R95" s="265" t="s">
        <v>492</v>
      </c>
      <c r="S95" s="303"/>
      <c r="T95" s="303">
        <f>('Fluid (original units) sorted'!AB95/T$413)*T$414</f>
        <v>2.0582114142809895</v>
      </c>
      <c r="U95" s="303"/>
      <c r="V95" s="303">
        <f>('Fluid (original units) sorted'!AE95/V$413)*V$414</f>
        <v>5.6412715426057025E-2</v>
      </c>
      <c r="W95" s="303">
        <f>('Fluid (original units) sorted'!V95/W$413)*W$414</f>
        <v>0.84830339321357284</v>
      </c>
      <c r="X95" s="303">
        <f>('Fluid (original units) sorted'!T95/X$413)*X$414</f>
        <v>1.0004449805282958</v>
      </c>
      <c r="Y95" s="303">
        <f>('Fluid (original units) sorted'!U95/Y$413)*Y$414</f>
        <v>1.5345935756797609E-2</v>
      </c>
      <c r="Z95" s="303">
        <f>('Fluid (original units) sorted'!W95/Z$413)*Z$414</f>
        <v>0.41143797572515944</v>
      </c>
      <c r="AA95" s="251"/>
      <c r="AB95" s="264"/>
      <c r="AC95" s="265">
        <f t="shared" si="1"/>
        <v>1.1793480829286498</v>
      </c>
      <c r="AD95" s="201"/>
      <c r="AF95" s="127"/>
      <c r="AK95" s="24"/>
      <c r="AL95" s="23"/>
      <c r="AM95" s="15"/>
      <c r="AN95" s="25"/>
      <c r="AO95" s="23"/>
      <c r="AP95" s="23"/>
    </row>
    <row r="96" spans="1:42">
      <c r="A96" s="27" t="str">
        <f>'Fluid (molkg) '!A96</f>
        <v>42N/16E-34F01</v>
      </c>
      <c r="B96" s="12" t="str">
        <f>'Fluid (molkg) '!B96</f>
        <v>Cedarville Area (State Hwy 38 to 18), West side of Valley</v>
      </c>
      <c r="C96" s="12" t="str">
        <f>'Fluid (molkg) '!C96</f>
        <v>Domestic</v>
      </c>
      <c r="D96" s="12" t="str">
        <f>'Fluid (molkg) '!D96</f>
        <v>Artesian</v>
      </c>
      <c r="E96" s="27">
        <f>'Fluid (molkg) '!E96</f>
        <v>360</v>
      </c>
      <c r="F96" s="28">
        <f>'Fluid (molkg) '!F96</f>
        <v>0</v>
      </c>
      <c r="G96" s="11">
        <f>'Fluid (molkg) '!G96</f>
        <v>41.464612000000002</v>
      </c>
      <c r="H96" s="11">
        <f>'Fluid (molkg) '!H96</f>
        <v>-120.135583</v>
      </c>
      <c r="I96" s="27" t="str">
        <f>'Fluid (molkg) '!I96</f>
        <v>42N/16E-34F01</v>
      </c>
      <c r="J96" s="15">
        <f>'Fluid (molkg) '!J96</f>
        <v>4.5417610487765107E-3</v>
      </c>
      <c r="K96" s="16">
        <f>'Fluid (molkg) '!K96</f>
        <v>60.980000000000004</v>
      </c>
      <c r="L96" s="16">
        <f>'Fluid (molkg) '!L96</f>
        <v>16.100000000000001</v>
      </c>
      <c r="M96" s="17">
        <f>'Fluid (molkg) '!M96</f>
        <v>22837</v>
      </c>
      <c r="N96" s="277">
        <f>'Fluid (molkg) '!N96</f>
        <v>3.9810717055349665E-9</v>
      </c>
      <c r="O96" s="265">
        <f>'Fluid (molkg) '!O96</f>
        <v>6.3095734448019329E-9</v>
      </c>
      <c r="P96" s="246"/>
      <c r="Q96" s="303"/>
      <c r="R96" s="265" t="s">
        <v>492</v>
      </c>
      <c r="S96" s="303">
        <f>('Fluid (original units) sorted'!AF96/S$413)*S$414</f>
        <v>5.2636003141948301E-3</v>
      </c>
      <c r="T96" s="303">
        <f>('Fluid (original units) sorted'!AB96/T$413)*T$414</f>
        <v>3.0573431687863248</v>
      </c>
      <c r="U96" s="303">
        <f>('Fluid (original units) sorted'!AD96/U$413)*U$414</f>
        <v>4.163951423342695E-3</v>
      </c>
      <c r="V96" s="303">
        <f>('Fluid (original units) sorted'!AE96/V$413)*V$414</f>
        <v>4.2309536569542769E-2</v>
      </c>
      <c r="W96" s="303">
        <f>('Fluid (original units) sorted'!V96/W$413)*W$414</f>
        <v>0.69860279441117767</v>
      </c>
      <c r="X96" s="303">
        <f>('Fluid (original units) sorted'!T96/X$413)*X$414</f>
        <v>2.0878851767547042</v>
      </c>
      <c r="Y96" s="303">
        <f>('Fluid (original units) sorted'!U96/Y$413)*Y$414</f>
        <v>7.9287334743454313E-2</v>
      </c>
      <c r="Z96" s="303">
        <f>('Fluid (original units) sorted'!W96/Z$413)*Z$414</f>
        <v>0.27977782349310842</v>
      </c>
      <c r="AA96" s="251"/>
      <c r="AB96" s="264"/>
      <c r="AC96" s="265">
        <f t="shared" si="1"/>
        <v>2.9886584958688767</v>
      </c>
      <c r="AD96" s="201"/>
      <c r="AE96" s="127"/>
      <c r="AF96" s="127"/>
      <c r="AG96" s="127"/>
      <c r="AK96" s="24"/>
      <c r="AL96" s="23"/>
      <c r="AM96" s="15"/>
      <c r="AN96" s="25"/>
      <c r="AO96" s="23"/>
      <c r="AP96" s="23"/>
    </row>
    <row r="97" spans="1:42">
      <c r="A97" s="11" t="str">
        <f>'Fluid (molkg) '!A97</f>
        <v>43N/16E-18E01</v>
      </c>
      <c r="B97" s="12" t="str">
        <f>'Fluid (molkg) '!B97</f>
        <v>Cedarville Area (State Hwy 38 to 18), West side of Valley</v>
      </c>
      <c r="C97" s="12" t="str">
        <f>'Fluid (molkg) '!C97</f>
        <v>Domestic</v>
      </c>
      <c r="D97" s="12" t="str">
        <f>'Fluid (molkg) '!D97</f>
        <v>6" Cased Depth</v>
      </c>
      <c r="E97" s="30">
        <f>'Fluid (molkg) '!E97</f>
        <v>240</v>
      </c>
      <c r="F97" s="31">
        <f>'Fluid (molkg) '!F97</f>
        <v>0</v>
      </c>
      <c r="G97" s="11">
        <f>'Fluid (molkg) '!G97</f>
        <v>41.598934999999997</v>
      </c>
      <c r="H97" s="11">
        <f>'Fluid (molkg) '!H97</f>
        <v>-120.198679</v>
      </c>
      <c r="I97" s="11" t="str">
        <f>'Fluid (molkg) '!I97</f>
        <v>43N/16E-18E01</v>
      </c>
      <c r="J97" s="15">
        <f>'Fluid (molkg) '!J97</f>
        <v>0.12843914250052069</v>
      </c>
      <c r="K97" s="16">
        <f>'Fluid (molkg) '!K97</f>
        <v>60.980000000000004</v>
      </c>
      <c r="L97" s="16">
        <f>'Fluid (molkg) '!L97</f>
        <v>16.100000000000001</v>
      </c>
      <c r="M97" s="17">
        <f>'Fluid (molkg) '!M97</f>
        <v>30195</v>
      </c>
      <c r="N97" s="277">
        <f>'Fluid (molkg) '!N97</f>
        <v>6.3095734448019177E-8</v>
      </c>
      <c r="O97" s="265">
        <f>'Fluid (molkg) '!O97</f>
        <v>1.5848931924611133E-8</v>
      </c>
      <c r="P97" s="246"/>
      <c r="Q97" s="303"/>
      <c r="R97" s="265" t="s">
        <v>492</v>
      </c>
      <c r="S97" s="303"/>
      <c r="T97" s="303">
        <f>('Fluid (original units) sorted'!AB97/T$413)*T$414</f>
        <v>1.8983503335601362</v>
      </c>
      <c r="U97" s="303"/>
      <c r="V97" s="303">
        <f>('Fluid (original units) sorted'!AE97/V$413)*V$414</f>
        <v>2.8206357713028513E-2</v>
      </c>
      <c r="W97" s="303">
        <f>('Fluid (original units) sorted'!V97/W$413)*W$414</f>
        <v>1.347305389221557</v>
      </c>
      <c r="X97" s="303">
        <f>('Fluid (original units) sorted'!T97/X$413)*X$414</f>
        <v>0.47847368633961973</v>
      </c>
      <c r="Y97" s="303">
        <f>('Fluid (original units) sorted'!U97/Y$413)*Y$414</f>
        <v>1.0230623837865074E-2</v>
      </c>
      <c r="Z97" s="303">
        <f>('Fluid (original units) sorted'!W97/Z$413)*Z$414</f>
        <v>0.65830076116025515</v>
      </c>
      <c r="AA97" s="251"/>
      <c r="AB97" s="264"/>
      <c r="AC97" s="265">
        <f t="shared" si="1"/>
        <v>0.35513380274985107</v>
      </c>
      <c r="AD97" s="201"/>
      <c r="AF97" s="127"/>
      <c r="AK97" s="24"/>
      <c r="AL97" s="23"/>
      <c r="AM97" s="15"/>
      <c r="AN97" s="25"/>
      <c r="AO97" s="23"/>
      <c r="AP97" s="23"/>
    </row>
    <row r="98" spans="1:42">
      <c r="A98" s="11" t="str">
        <f>'Fluid (molkg) '!A98</f>
        <v>43N/16E-27N01</v>
      </c>
      <c r="B98" s="12" t="str">
        <f>'Fluid (molkg) '!B98</f>
        <v>Cedarville Area (State Hwy 38 to 18), West side of Valley</v>
      </c>
      <c r="C98" s="12">
        <f>'Fluid (molkg) '!C98</f>
        <v>0</v>
      </c>
      <c r="D98" s="12" t="str">
        <f>'Fluid (molkg) '!D98</f>
        <v>4" Casing</v>
      </c>
      <c r="E98" s="11">
        <f>'Fluid (molkg) '!E98</f>
        <v>100</v>
      </c>
      <c r="F98" s="13">
        <f>'Fluid (molkg) '!F98</f>
        <v>0</v>
      </c>
      <c r="G98" s="11">
        <f>'Fluid (molkg) '!G98</f>
        <v>41.559362</v>
      </c>
      <c r="H98" s="11">
        <f>'Fluid (molkg) '!H98</f>
        <v>-120.142735</v>
      </c>
      <c r="I98" s="11" t="str">
        <f>'Fluid (molkg) '!I98</f>
        <v>43N/16E-27N01</v>
      </c>
      <c r="J98" s="15">
        <f>'Fluid (molkg) '!J98</f>
        <v>-1.1851816801295821E-2</v>
      </c>
      <c r="K98" s="16">
        <f>'Fluid (molkg) '!K98</f>
        <v>60.980000000000004</v>
      </c>
      <c r="L98" s="16">
        <f>'Fluid (molkg) '!L98</f>
        <v>16.100000000000001</v>
      </c>
      <c r="M98" s="17">
        <f>'Fluid (molkg) '!M98</f>
        <v>21343</v>
      </c>
      <c r="N98" s="277" t="str">
        <f>'Fluid (molkg) '!N98</f>
        <v/>
      </c>
      <c r="O98" s="265">
        <f>'Fluid (molkg) '!O98</f>
        <v>3.9810717055349665E-9</v>
      </c>
      <c r="P98" s="246"/>
      <c r="Q98" s="303"/>
      <c r="R98" s="265" t="s">
        <v>492</v>
      </c>
      <c r="S98" s="303">
        <f>('Fluid (original units) sorted'!AF98/S$413)*S$414</f>
        <v>1.579080094258449E-2</v>
      </c>
      <c r="T98" s="303">
        <f>('Fluid (original units) sorted'!AB98/T$413)*T$414</f>
        <v>2.1581245897315231</v>
      </c>
      <c r="U98" s="303">
        <f>('Fluid (original units) sorted'!AD98/U$413)*U$414</f>
        <v>9.1606931313539294E-2</v>
      </c>
      <c r="V98" s="303">
        <f>('Fluid (original units) sorted'!AE98/V$413)*V$414</f>
        <v>4.2309536569542769E-2</v>
      </c>
      <c r="W98" s="303">
        <f>('Fluid (original units) sorted'!V98/W$413)*W$414</f>
        <v>0.19960079840319361</v>
      </c>
      <c r="X98" s="303">
        <f>('Fluid (original units) sorted'!T98/X$413)*X$414</f>
        <v>2.0008899610565916</v>
      </c>
      <c r="Y98" s="303">
        <f>('Fluid (original units) sorted'!U98/Y$413)*Y$414</f>
        <v>6.3941398986656711E-2</v>
      </c>
      <c r="Z98" s="303">
        <f>('Fluid (original units) sorted'!W98/Z$413)*Z$414</f>
        <v>8.2287595145031887E-3</v>
      </c>
      <c r="AA98" s="251"/>
      <c r="AB98" s="264"/>
      <c r="AC98" s="265">
        <f t="shared" si="1"/>
        <v>10.024458704893524</v>
      </c>
      <c r="AD98" s="201"/>
      <c r="AE98" s="127"/>
      <c r="AF98" s="127"/>
      <c r="AG98" s="127"/>
      <c r="AK98" s="24"/>
      <c r="AL98" s="23"/>
      <c r="AM98" s="15"/>
      <c r="AN98" s="25"/>
      <c r="AO98" s="23"/>
      <c r="AP98" s="23"/>
    </row>
    <row r="99" spans="1:42">
      <c r="A99" s="11" t="str">
        <f>'Fluid (molkg) '!A99</f>
        <v>42N/16E-18J01</v>
      </c>
      <c r="B99" s="12" t="str">
        <f>'Fluid (molkg) '!B99</f>
        <v>Cedarville Area (State Hwy 38 to 18), West side of Valley</v>
      </c>
      <c r="C99" s="12" t="str">
        <f>'Fluid (molkg) '!C99</f>
        <v>Irrigation</v>
      </c>
      <c r="D99" s="12" t="str">
        <f>'Fluid (molkg) '!D99</f>
        <v>14" Cased Depth</v>
      </c>
      <c r="E99" s="11">
        <f>'Fluid (molkg) '!E99</f>
        <v>294</v>
      </c>
      <c r="F99" s="13">
        <f>'Fluid (molkg) '!F99</f>
        <v>0</v>
      </c>
      <c r="G99" s="11">
        <f>'Fluid (molkg) '!G99</f>
        <v>41.506905000000003</v>
      </c>
      <c r="H99" s="11">
        <f>'Fluid (molkg) '!H99</f>
        <v>-120.18303400000001</v>
      </c>
      <c r="I99" s="11" t="str">
        <f>'Fluid (molkg) '!I99</f>
        <v>42N/16E-18J01</v>
      </c>
      <c r="J99" s="15">
        <f>'Fluid (molkg) '!J99</f>
        <v>4.115530590406484E-2</v>
      </c>
      <c r="K99" s="16">
        <f>'Fluid (molkg) '!K99</f>
        <v>62.06</v>
      </c>
      <c r="L99" s="16">
        <f>'Fluid (molkg) '!L99</f>
        <v>16.7</v>
      </c>
      <c r="M99" s="17">
        <f>'Fluid (molkg) '!M99</f>
        <v>30193</v>
      </c>
      <c r="N99" s="277">
        <f>'Fluid (molkg) '!N99</f>
        <v>7.943282347242818E-8</v>
      </c>
      <c r="O99" s="265">
        <f>'Fluid (molkg) '!O99</f>
        <v>2.5118864315095751E-8</v>
      </c>
      <c r="P99" s="246"/>
      <c r="Q99" s="303"/>
      <c r="R99" s="265" t="s">
        <v>492</v>
      </c>
      <c r="S99" s="303"/>
      <c r="T99" s="303">
        <f>('Fluid (original units) sorted'!AB99/T$413)*T$414</f>
        <v>1.7984371581096028</v>
      </c>
      <c r="U99" s="303"/>
      <c r="V99" s="303">
        <f>('Fluid (original units) sorted'!AE99/V$413)*V$414</f>
        <v>2.8206357713028513E-2</v>
      </c>
      <c r="W99" s="303">
        <f>('Fluid (original units) sorted'!V99/W$413)*W$414</f>
        <v>0.99800399201596812</v>
      </c>
      <c r="X99" s="303">
        <f>('Fluid (original units) sorted'!T99/X$413)*X$414</f>
        <v>0.39147847064150709</v>
      </c>
      <c r="Y99" s="303">
        <f>('Fluid (original units) sorted'!U99/Y$413)*Y$414</f>
        <v>1.7903591716263878E-2</v>
      </c>
      <c r="Z99" s="303">
        <f>('Fluid (original units) sorted'!W99/Z$413)*Z$414</f>
        <v>0.57601316601522323</v>
      </c>
      <c r="AA99" s="251"/>
      <c r="AB99" s="264"/>
      <c r="AC99" s="265">
        <f t="shared" si="1"/>
        <v>0.39226142758279009</v>
      </c>
      <c r="AD99" s="201"/>
      <c r="AF99" s="127"/>
      <c r="AK99" s="24"/>
      <c r="AL99" s="23"/>
      <c r="AM99" s="15"/>
      <c r="AN99" s="25"/>
      <c r="AO99" s="23"/>
      <c r="AP99" s="23"/>
    </row>
    <row r="100" spans="1:42">
      <c r="A100" s="11" t="str">
        <f>'Fluid (molkg) '!A100</f>
        <v>43N/16E-28N01</v>
      </c>
      <c r="B100" s="12" t="str">
        <f>'Fluid (molkg) '!B100</f>
        <v>Cedarville Area (State Hwy 38 to 18), West side of Valley</v>
      </c>
      <c r="C100" s="12" t="str">
        <f>'Fluid (molkg) '!C100</f>
        <v>Domestic</v>
      </c>
      <c r="D100" s="12" t="str">
        <f>'Fluid (molkg) '!D100</f>
        <v>14" Casing</v>
      </c>
      <c r="E100" s="11">
        <f>'Fluid (molkg) '!E100</f>
        <v>160</v>
      </c>
      <c r="F100" s="13">
        <f>'Fluid (molkg) '!F100</f>
        <v>0</v>
      </c>
      <c r="G100" s="14">
        <f>'Fluid (molkg) '!G100</f>
        <v>41.560490000000001</v>
      </c>
      <c r="H100" s="11">
        <f>'Fluid (molkg) '!H100</f>
        <v>-120.164244</v>
      </c>
      <c r="I100" s="11" t="str">
        <f>'Fluid (molkg) '!I100</f>
        <v>43N/16E-28N01</v>
      </c>
      <c r="J100" s="15">
        <f>'Fluid (molkg) '!J100</f>
        <v>0.35876006837606156</v>
      </c>
      <c r="K100" s="16">
        <f>'Fluid (molkg) '!K100</f>
        <v>62.06</v>
      </c>
      <c r="L100" s="16">
        <f>'Fluid (molkg) '!L100</f>
        <v>16.7</v>
      </c>
      <c r="M100" s="17">
        <f>'Fluid (molkg) '!M100</f>
        <v>30190</v>
      </c>
      <c r="N100" s="277">
        <f>'Fluid (molkg) '!N100</f>
        <v>1.2589254117941638E-8</v>
      </c>
      <c r="O100" s="265">
        <f>'Fluid (molkg) '!O100</f>
        <v>1E-8</v>
      </c>
      <c r="P100" s="246"/>
      <c r="Q100" s="303"/>
      <c r="R100" s="265" t="s">
        <v>492</v>
      </c>
      <c r="S100" s="303">
        <f>('Fluid (original units) sorted'!AF100/S$413)*S$414</f>
        <v>5.2636003141948301E-3</v>
      </c>
      <c r="T100" s="303">
        <f>('Fluid (original units) sorted'!AB100/T$413)*T$414</f>
        <v>3.0973084389665382</v>
      </c>
      <c r="U100" s="303"/>
      <c r="V100" s="303">
        <f>('Fluid (original units) sorted'!AE100/V$413)*V$414</f>
        <v>0.11282543085211405</v>
      </c>
      <c r="W100" s="303">
        <f>('Fluid (original units) sorted'!V100/W$413)*W$414</f>
        <v>3.8922155688622757</v>
      </c>
      <c r="X100" s="303">
        <f>('Fluid (original units) sorted'!T100/X$413)*X$414</f>
        <v>1.5659138825660284</v>
      </c>
      <c r="Y100" s="303">
        <f>('Fluid (original units) sorted'!U100/Y$413)*Y$414</f>
        <v>3.8364839391994025E-2</v>
      </c>
      <c r="Z100" s="303">
        <f>('Fluid (original units) sorted'!W100/Z$413)*Z$414</f>
        <v>1.3166015223205103</v>
      </c>
      <c r="AA100" s="251"/>
      <c r="AB100" s="264"/>
      <c r="AC100" s="265">
        <f t="shared" si="1"/>
        <v>0.40231941290542572</v>
      </c>
      <c r="AD100" s="201"/>
      <c r="AF100" s="127"/>
      <c r="AG100" s="127"/>
      <c r="AK100" s="24"/>
      <c r="AL100" s="23"/>
      <c r="AM100" s="15"/>
      <c r="AN100" s="25"/>
      <c r="AO100" s="23"/>
      <c r="AP100" s="23"/>
    </row>
    <row r="101" spans="1:42">
      <c r="A101" s="27" t="str">
        <f>'Fluid (molkg) '!A101</f>
        <v>42N/16E-08E01</v>
      </c>
      <c r="B101" s="12" t="str">
        <f>'Fluid (molkg) '!B101</f>
        <v>Cedarville Area (State Hwy 38 to 18), West side of Valley</v>
      </c>
      <c r="C101" s="12" t="str">
        <f>'Fluid (molkg) '!C101</f>
        <v>Domestic/Irrigation</v>
      </c>
      <c r="D101" s="12" t="str">
        <f>'Fluid (molkg) '!D101</f>
        <v>10" Cased Depth</v>
      </c>
      <c r="E101" s="27">
        <f>'Fluid (molkg) '!E101</f>
        <v>390</v>
      </c>
      <c r="F101" s="28">
        <f>'Fluid (molkg) '!F101</f>
        <v>0</v>
      </c>
      <c r="G101" s="11">
        <f>'Fluid (molkg) '!G101</f>
        <v>41.525167000000003</v>
      </c>
      <c r="H101" s="11">
        <f>'Fluid (molkg) '!H101</f>
        <v>-120.179795</v>
      </c>
      <c r="I101" s="27" t="str">
        <f>'Fluid (molkg) '!I101</f>
        <v>42N/16E-08E01</v>
      </c>
      <c r="J101" s="15">
        <f>'Fluid (molkg) '!J101</f>
        <v>1.3703509025611857E-2</v>
      </c>
      <c r="K101" s="16">
        <f>'Fluid (molkg) '!K101</f>
        <v>62.96</v>
      </c>
      <c r="L101" s="16">
        <f>'Fluid (molkg) '!L101</f>
        <v>17.2</v>
      </c>
      <c r="M101" s="17">
        <f>'Fluid (molkg) '!M101</f>
        <v>27997</v>
      </c>
      <c r="N101" s="277">
        <f>'Fluid (molkg) '!N101</f>
        <v>1.5848931924611133E-8</v>
      </c>
      <c r="O101" s="265">
        <f>'Fluid (molkg) '!O101</f>
        <v>3.9810717055349665E-9</v>
      </c>
      <c r="P101" s="246"/>
      <c r="Q101" s="303"/>
      <c r="R101" s="265" t="s">
        <v>492</v>
      </c>
      <c r="S101" s="303"/>
      <c r="T101" s="303">
        <f>('Fluid (original units) sorted'!AB101/T$413)*T$414</f>
        <v>2.0582114142809895</v>
      </c>
      <c r="U101" s="303">
        <f>('Fluid (original units) sorted'!AD101/U$413)*U$414</f>
        <v>7.0787174196825814E-2</v>
      </c>
      <c r="V101" s="303">
        <f>('Fluid (original units) sorted'!AE101/V$413)*V$414</f>
        <v>3.1026993484331369E-2</v>
      </c>
      <c r="W101" s="303">
        <f>('Fluid (original units) sorted'!V101/W$413)*W$414</f>
        <v>0.84830339321357284</v>
      </c>
      <c r="X101" s="303">
        <f>('Fluid (original units) sorted'!T101/X$413)*X$414</f>
        <v>0.47847368633961973</v>
      </c>
      <c r="Y101" s="303">
        <f>('Fluid (original units) sorted'!U101/Y$413)*Y$414</f>
        <v>1.7903591716263878E-2</v>
      </c>
      <c r="Z101" s="303">
        <f>('Fluid (original units) sorted'!W101/Z$413)*Z$414</f>
        <v>0.90516354659535081</v>
      </c>
      <c r="AA101" s="251"/>
      <c r="AB101" s="264"/>
      <c r="AC101" s="265">
        <f t="shared" si="1"/>
        <v>0.56403603966152815</v>
      </c>
      <c r="AD101" s="201"/>
      <c r="AE101" s="127"/>
      <c r="AF101" s="127"/>
      <c r="AK101" s="24"/>
      <c r="AL101" s="23"/>
      <c r="AM101" s="15"/>
      <c r="AN101" s="25"/>
      <c r="AO101" s="23"/>
      <c r="AP101" s="23"/>
    </row>
    <row r="102" spans="1:42">
      <c r="A102" s="11" t="str">
        <f>'Fluid (molkg) '!A102</f>
        <v>43N/16E-29L01</v>
      </c>
      <c r="B102" s="12" t="str">
        <f>'Fluid (molkg) '!B102</f>
        <v>Cedarville Area (State Hwy 38 to 18), West side of Valley</v>
      </c>
      <c r="C102" s="12" t="str">
        <f>'Fluid (molkg) '!C102</f>
        <v>Irrigation</v>
      </c>
      <c r="D102" s="12" t="str">
        <f>'Fluid (molkg) '!D102</f>
        <v>14" Cased Depth</v>
      </c>
      <c r="E102" s="11">
        <f>'Fluid (molkg) '!E102</f>
        <v>342</v>
      </c>
      <c r="F102" s="13">
        <f>'Fluid (molkg) '!F102</f>
        <v>0</v>
      </c>
      <c r="G102" s="11">
        <f>'Fluid (molkg) '!G102</f>
        <v>41.560890999999998</v>
      </c>
      <c r="H102" s="11">
        <f>'Fluid (molkg) '!H102</f>
        <v>-120.17460800000001</v>
      </c>
      <c r="I102" s="11" t="str">
        <f>'Fluid (molkg) '!I102</f>
        <v>43N/16E-29L01</v>
      </c>
      <c r="J102" s="15">
        <f>'Fluid (molkg) '!J102</f>
        <v>3.0069852549962417E-2</v>
      </c>
      <c r="K102" s="16">
        <f>'Fluid (molkg) '!K102</f>
        <v>62.96</v>
      </c>
      <c r="L102" s="16">
        <f>'Fluid (molkg) '!L102</f>
        <v>17.2</v>
      </c>
      <c r="M102" s="17">
        <f>'Fluid (molkg) '!M102</f>
        <v>30482</v>
      </c>
      <c r="N102" s="277">
        <f>'Fluid (molkg) '!N102</f>
        <v>1.9952623149688773E-8</v>
      </c>
      <c r="O102" s="265">
        <f>'Fluid (molkg) '!O102</f>
        <v>6.3095734448019329E-9</v>
      </c>
      <c r="P102" s="246"/>
      <c r="Q102" s="303"/>
      <c r="R102" s="265" t="s">
        <v>492</v>
      </c>
      <c r="S102" s="303"/>
      <c r="T102" s="303">
        <f>('Fluid (original units) sorted'!AB102/T$413)*T$414</f>
        <v>2.1181593195513098</v>
      </c>
      <c r="U102" s="303">
        <f>('Fluid (original units) sorted'!AD102/U$413)*U$414</f>
        <v>8.3279028466853908E-2</v>
      </c>
      <c r="V102" s="303">
        <f>('Fluid (original units) sorted'!AE102/V$413)*V$414</f>
        <v>5.6412715426057025E-2</v>
      </c>
      <c r="W102" s="303">
        <f>('Fluid (original units) sorted'!V102/W$413)*W$414</f>
        <v>1.2475049900199602</v>
      </c>
      <c r="X102" s="303">
        <f>('Fluid (original units) sorted'!T102/X$413)*X$414</f>
        <v>0.86995215698112682</v>
      </c>
      <c r="Y102" s="303">
        <f>('Fluid (original units) sorted'!U102/Y$413)*Y$414</f>
        <v>1.7903591716263878E-2</v>
      </c>
      <c r="Z102" s="303">
        <f>('Fluid (original units) sorted'!W102/Z$413)*Z$414</f>
        <v>0.41143797572515944</v>
      </c>
      <c r="AA102" s="251"/>
      <c r="AB102" s="264"/>
      <c r="AC102" s="265">
        <f t="shared" si="1"/>
        <v>0.69735364903607122</v>
      </c>
      <c r="AD102" s="201"/>
      <c r="AE102" s="127"/>
      <c r="AF102" s="127"/>
      <c r="AK102" s="24"/>
      <c r="AL102" s="23"/>
      <c r="AM102" s="15"/>
      <c r="AN102" s="25"/>
      <c r="AO102" s="23"/>
      <c r="AP102" s="23"/>
    </row>
    <row r="103" spans="1:42">
      <c r="A103" s="27" t="str">
        <f>'Fluid (molkg) '!A103</f>
        <v>43N/16E-33M03</v>
      </c>
      <c r="B103" s="12" t="str">
        <f>'Fluid (molkg) '!B103</f>
        <v>Cedarville Area (State Hwy 38 to 18), West side of Valley</v>
      </c>
      <c r="C103" s="12" t="str">
        <f>'Fluid (molkg) '!C103</f>
        <v>Domestic/Stock</v>
      </c>
      <c r="D103" s="12" t="str">
        <f>'Fluid (molkg) '!D103</f>
        <v>3" Casing</v>
      </c>
      <c r="E103" s="27">
        <f>'Fluid (molkg) '!E103</f>
        <v>60</v>
      </c>
      <c r="F103" s="28">
        <f>'Fluid (molkg) '!F103</f>
        <v>0</v>
      </c>
      <c r="G103" s="11">
        <f>'Fluid (molkg) '!G103</f>
        <v>41.548316999999997</v>
      </c>
      <c r="H103" s="11">
        <f>'Fluid (molkg) '!H103</f>
        <v>-120.16227499999999</v>
      </c>
      <c r="I103" s="27" t="str">
        <f>'Fluid (molkg) '!I103</f>
        <v>43N/16E-33M03</v>
      </c>
      <c r="J103" s="15">
        <f>'Fluid (molkg) '!J103</f>
        <v>-8.934066236700838E-4</v>
      </c>
      <c r="K103" s="16">
        <f>'Fluid (molkg) '!K103</f>
        <v>62.96</v>
      </c>
      <c r="L103" s="16">
        <f>'Fluid (molkg) '!L103</f>
        <v>17.2</v>
      </c>
      <c r="M103" s="17">
        <f>'Fluid (molkg) '!M103</f>
        <v>22838</v>
      </c>
      <c r="N103" s="277">
        <f>'Fluid (molkg) '!N103</f>
        <v>1.2589254117941638E-8</v>
      </c>
      <c r="O103" s="265">
        <f>'Fluid (molkg) '!O103</f>
        <v>6.3095734448019329E-9</v>
      </c>
      <c r="P103" s="246"/>
      <c r="Q103" s="303"/>
      <c r="R103" s="265" t="s">
        <v>492</v>
      </c>
      <c r="S103" s="303"/>
      <c r="T103" s="303">
        <f>('Fluid (original units) sorted'!AB103/T$413)*T$414</f>
        <v>3.6568222214895254</v>
      </c>
      <c r="U103" s="303">
        <f>('Fluid (original units) sorted'!AD103/U$413)*U$414</f>
        <v>0.13949237268198028</v>
      </c>
      <c r="V103" s="303">
        <f>('Fluid (original units) sorted'!AE103/V$413)*V$414</f>
        <v>0.13256988125123403</v>
      </c>
      <c r="W103" s="303">
        <f>('Fluid (original units) sorted'!V103/W$413)*W$414</f>
        <v>2.19560878243513</v>
      </c>
      <c r="X103" s="303">
        <f>('Fluid (original units) sorted'!T103/X$413)*X$414</f>
        <v>1.2179330197735776</v>
      </c>
      <c r="Y103" s="303">
        <f>('Fluid (original units) sorted'!U103/Y$413)*Y$414</f>
        <v>2.5576559594662682E-2</v>
      </c>
      <c r="Z103" s="303">
        <f>('Fluid (original units) sorted'!W103/Z$413)*Z$414</f>
        <v>0.72413083727628069</v>
      </c>
      <c r="AA103" s="251"/>
      <c r="AB103" s="264"/>
      <c r="AC103" s="265">
        <f t="shared" si="1"/>
        <v>0.55471312991505661</v>
      </c>
      <c r="AD103" s="201"/>
      <c r="AE103" s="127"/>
      <c r="AF103" s="127"/>
      <c r="AG103" s="127"/>
      <c r="AK103" s="24"/>
      <c r="AL103" s="23"/>
      <c r="AM103" s="15"/>
      <c r="AN103" s="25"/>
      <c r="AO103" s="23"/>
      <c r="AP103" s="23"/>
    </row>
    <row r="104" spans="1:42">
      <c r="A104" s="11" t="str">
        <f>'Fluid (molkg) '!A104</f>
        <v>41N/16E-35K01</v>
      </c>
      <c r="B104" s="12" t="str">
        <f>'Fluid (molkg) '!B104</f>
        <v>Cedarville Area (State Hwy 38 to 18), West side of Valley</v>
      </c>
      <c r="C104" s="12" t="str">
        <f>'Fluid (molkg) '!C104</f>
        <v>Domestic/Stock</v>
      </c>
      <c r="D104" s="12" t="str">
        <f>'Fluid (molkg) '!D104</f>
        <v>3" Casing</v>
      </c>
      <c r="E104" s="11">
        <f>'Fluid (molkg) '!E104</f>
        <v>105</v>
      </c>
      <c r="F104" s="13">
        <f>'Fluid (molkg) '!F104</f>
        <v>0</v>
      </c>
      <c r="G104" s="11">
        <f>'Fluid (molkg) '!G104</f>
        <v>41.375897999999999</v>
      </c>
      <c r="H104" s="11">
        <f>'Fluid (molkg) '!H104</f>
        <v>-120.113894</v>
      </c>
      <c r="I104" s="11" t="str">
        <f>'Fluid (molkg) '!I104</f>
        <v>41N/16E-35K01</v>
      </c>
      <c r="J104" s="15">
        <f>'Fluid (molkg) '!J104</f>
        <v>-1.8315745602622314E-2</v>
      </c>
      <c r="K104" s="16">
        <f>'Fluid (molkg) '!K104</f>
        <v>64.039999999999992</v>
      </c>
      <c r="L104" s="16">
        <f>'Fluid (molkg) '!L104</f>
        <v>17.8</v>
      </c>
      <c r="M104" s="17">
        <f>'Fluid (molkg) '!M104</f>
        <v>21350</v>
      </c>
      <c r="N104" s="277" t="str">
        <f>'Fluid (molkg) '!N104</f>
        <v/>
      </c>
      <c r="O104" s="265">
        <f>'Fluid (molkg) '!O104</f>
        <v>6.3095734448019329E-9</v>
      </c>
      <c r="P104" s="246"/>
      <c r="Q104" s="303"/>
      <c r="R104" s="265" t="s">
        <v>492</v>
      </c>
      <c r="S104" s="303">
        <f>('Fluid (original units) sorted'!AF104/S$413)*S$414</f>
        <v>3.6845202199363811E-2</v>
      </c>
      <c r="T104" s="303">
        <f>('Fluid (original units) sorted'!AB104/T$413)*T$414</f>
        <v>1.1789754703162951</v>
      </c>
      <c r="U104" s="303">
        <f>('Fluid (original units) sorted'!AD104/U$413)*U$414</f>
        <v>0.45803465656769649</v>
      </c>
      <c r="V104" s="303">
        <f>('Fluid (original units) sorted'!AE104/V$413)*V$414</f>
        <v>0.16923814627817108</v>
      </c>
      <c r="W104" s="303">
        <f>('Fluid (original units) sorted'!V104/W$413)*W$414</f>
        <v>0.34930139720558884</v>
      </c>
      <c r="X104" s="303">
        <f>('Fluid (original units) sorted'!T104/X$413)*X$414</f>
        <v>1.3049282354716902</v>
      </c>
      <c r="Y104" s="303">
        <f>('Fluid (original units) sorted'!U104/Y$413)*Y$414</f>
        <v>5.1153119189325365E-2</v>
      </c>
      <c r="Z104" s="303">
        <f>('Fluid (original units) sorted'!W104/Z$413)*Z$414</f>
        <v>8.2287595145031894E-2</v>
      </c>
      <c r="AA104" s="251"/>
      <c r="AB104" s="264"/>
      <c r="AC104" s="265">
        <f t="shared" si="1"/>
        <v>3.7358231198360961</v>
      </c>
      <c r="AD104" s="201"/>
      <c r="AE104" s="127"/>
      <c r="AF104" s="127"/>
      <c r="AG104" s="127"/>
      <c r="AK104" s="24"/>
      <c r="AL104" s="23"/>
      <c r="AM104" s="15"/>
      <c r="AN104" s="25"/>
      <c r="AO104" s="23"/>
      <c r="AP104" s="23"/>
    </row>
    <row r="105" spans="1:42">
      <c r="A105" s="11" t="str">
        <f>'Fluid (molkg) '!A105</f>
        <v>42N/16E-33M03</v>
      </c>
      <c r="B105" s="12" t="str">
        <f>'Fluid (molkg) '!B105</f>
        <v>Cedarville Area (State Hwy 38 to 18), West side of Valley</v>
      </c>
      <c r="C105" s="12" t="str">
        <f>'Fluid (molkg) '!C105</f>
        <v>Domestic/Stock</v>
      </c>
      <c r="D105" s="12" t="str">
        <f>'Fluid (molkg) '!D105</f>
        <v>3" Casing</v>
      </c>
      <c r="E105" s="30">
        <f>'Fluid (molkg) '!E105</f>
        <v>60</v>
      </c>
      <c r="F105" s="31">
        <f>'Fluid (molkg) '!F105</f>
        <v>0</v>
      </c>
      <c r="G105" s="11">
        <f>'Fluid (molkg) '!G105</f>
        <v>41.468935000000002</v>
      </c>
      <c r="H105" s="11">
        <f>'Fluid (molkg) '!H105</f>
        <v>-120.159232</v>
      </c>
      <c r="I105" s="11" t="str">
        <f>'Fluid (molkg) '!I105</f>
        <v>42N/16E-33M03</v>
      </c>
      <c r="J105" s="15">
        <f>'Fluid (molkg) '!J105</f>
        <v>4.900548102651797E-3</v>
      </c>
      <c r="K105" s="16">
        <f>'Fluid (molkg) '!K105</f>
        <v>64.039999999999992</v>
      </c>
      <c r="L105" s="16">
        <f>'Fluid (molkg) '!L105</f>
        <v>17.8</v>
      </c>
      <c r="M105" s="17">
        <f>'Fluid (molkg) '!M105</f>
        <v>21437</v>
      </c>
      <c r="N105" s="277" t="str">
        <f>'Fluid (molkg) '!N105</f>
        <v/>
      </c>
      <c r="O105" s="265">
        <f>'Fluid (molkg) '!O105</f>
        <v>7.9432823472428087E-9</v>
      </c>
      <c r="P105" s="246"/>
      <c r="Q105" s="303"/>
      <c r="R105" s="265" t="s">
        <v>492</v>
      </c>
      <c r="S105" s="303">
        <f>('Fluid (original units) sorted'!AF105/S$413)*S$414</f>
        <v>5.2636003141948301E-3</v>
      </c>
      <c r="T105" s="303">
        <f>('Fluid (original units) sorted'!AB105/T$413)*T$414</f>
        <v>2.4978293862633372</v>
      </c>
      <c r="U105" s="303">
        <f>('Fluid (original units) sorted'!AD105/U$413)*U$414</f>
        <v>0.3539358709841291</v>
      </c>
      <c r="V105" s="303">
        <f>('Fluid (original units) sorted'!AE105/V$413)*V$414</f>
        <v>5.6412715426057025E-2</v>
      </c>
      <c r="W105" s="303">
        <f>('Fluid (original units) sorted'!V105/W$413)*W$414</f>
        <v>0.84830339321357284</v>
      </c>
      <c r="X105" s="303">
        <f>('Fluid (original units) sorted'!T105/X$413)*X$414</f>
        <v>2.0878851767547042</v>
      </c>
      <c r="Y105" s="303">
        <f>('Fluid (original units) sorted'!U105/Y$413)*Y$414</f>
        <v>1.5345935756797609E-2</v>
      </c>
      <c r="Z105" s="303">
        <f>('Fluid (original units) sorted'!W105/Z$413)*Z$414</f>
        <v>3.2915038058012755E-2</v>
      </c>
      <c r="AA105" s="251"/>
      <c r="AB105" s="264"/>
      <c r="AC105" s="265">
        <f t="shared" si="1"/>
        <v>2.4612481730684865</v>
      </c>
      <c r="AD105" s="201"/>
      <c r="AE105" s="127"/>
      <c r="AF105" s="127"/>
      <c r="AG105" s="127"/>
      <c r="AK105" s="24"/>
      <c r="AL105" s="23"/>
      <c r="AM105" s="15"/>
      <c r="AN105" s="25"/>
      <c r="AO105" s="23"/>
      <c r="AP105" s="23"/>
    </row>
    <row r="106" spans="1:42">
      <c r="A106" s="17" t="str">
        <f>'Fluid (molkg) '!A106</f>
        <v>41N/16E-23J01</v>
      </c>
      <c r="B106" s="12" t="str">
        <f>'Fluid (molkg) '!B106</f>
        <v>Cedarville Area (State Hwy 38 to 18), West side of Valley</v>
      </c>
      <c r="C106" s="12" t="str">
        <f>'Fluid (molkg) '!C106</f>
        <v>Irrigation</v>
      </c>
      <c r="D106" s="12">
        <f>'Fluid (molkg) '!D106</f>
        <v>0</v>
      </c>
      <c r="E106" s="17">
        <f>'Fluid (molkg) '!E106</f>
        <v>0</v>
      </c>
      <c r="F106" s="13">
        <f>'Fluid (molkg) '!F106</f>
        <v>0</v>
      </c>
      <c r="G106" s="11">
        <f>'Fluid (molkg) '!G106</f>
        <v>41.403489</v>
      </c>
      <c r="H106" s="11">
        <f>'Fluid (molkg) '!H106</f>
        <v>-120.108659</v>
      </c>
      <c r="I106" s="17" t="str">
        <f>'Fluid (molkg) '!I106</f>
        <v>41N/16E-23J01</v>
      </c>
      <c r="J106" s="15">
        <f>'Fluid (molkg) '!J106</f>
        <v>0.21910443180423531</v>
      </c>
      <c r="K106" s="16">
        <f>'Fluid (molkg) '!K106</f>
        <v>64.400000000000006</v>
      </c>
      <c r="L106" s="16">
        <f>'Fluid (molkg) '!L106</f>
        <v>18</v>
      </c>
      <c r="M106" s="17">
        <f>'Fluid (molkg) '!M106</f>
        <v>26191</v>
      </c>
      <c r="N106" s="277">
        <f>'Fluid (molkg) '!N106</f>
        <v>3.1622776601683699E-8</v>
      </c>
      <c r="O106" s="265">
        <f>'Fluid (molkg) '!O106</f>
        <v>1.2589254117941638E-8</v>
      </c>
      <c r="P106" s="246"/>
      <c r="Q106" s="303"/>
      <c r="R106" s="265" t="s">
        <v>492</v>
      </c>
      <c r="S106" s="303"/>
      <c r="T106" s="303">
        <f>('Fluid (original units) sorted'!AB106/T$413)*T$414</f>
        <v>1.0790622948657616</v>
      </c>
      <c r="U106" s="303"/>
      <c r="V106" s="303">
        <f>('Fluid (original units) sorted'!AE106/V$413)*V$414</f>
        <v>0.62053986968662733</v>
      </c>
      <c r="W106" s="303"/>
      <c r="X106" s="303">
        <f>('Fluid (original units) sorted'!T106/X$413)*X$414</f>
        <v>2.6533540787924368</v>
      </c>
      <c r="Y106" s="303"/>
      <c r="Z106" s="303"/>
      <c r="AA106" s="251"/>
      <c r="AB106" s="264"/>
      <c r="AC106" s="265"/>
      <c r="AD106" s="201"/>
      <c r="AF106" s="127"/>
      <c r="AK106" s="24"/>
      <c r="AL106" s="23"/>
      <c r="AM106" s="15"/>
      <c r="AN106" s="25"/>
      <c r="AO106" s="23"/>
      <c r="AP106" s="23"/>
    </row>
    <row r="107" spans="1:42">
      <c r="A107" s="11" t="str">
        <f>'Fluid (molkg) '!A107</f>
        <v>43N/16E-33M03</v>
      </c>
      <c r="B107" s="12" t="str">
        <f>'Fluid (molkg) '!B107</f>
        <v>Cedarville Area (State Hwy 38 to 18), West side of Valley</v>
      </c>
      <c r="C107" s="12" t="str">
        <f>'Fluid (molkg) '!C107</f>
        <v>Domestic/Stock</v>
      </c>
      <c r="D107" s="12" t="str">
        <f>'Fluid (molkg) '!D107</f>
        <v>3" Casing</v>
      </c>
      <c r="E107" s="11">
        <f>'Fluid (molkg) '!E107</f>
        <v>60</v>
      </c>
      <c r="F107" s="13">
        <f>'Fluid (molkg) '!F107</f>
        <v>0</v>
      </c>
      <c r="G107" s="11">
        <f>'Fluid (molkg) '!G107</f>
        <v>41.548316999999997</v>
      </c>
      <c r="H107" s="11">
        <f>'Fluid (molkg) '!H107</f>
        <v>-120.16227499999999</v>
      </c>
      <c r="I107" s="11" t="str">
        <f>'Fluid (molkg) '!I107</f>
        <v>43N/16E-33M03</v>
      </c>
      <c r="J107" s="15">
        <f>'Fluid (molkg) '!J107</f>
        <v>4.900548102651797E-3</v>
      </c>
      <c r="K107" s="16">
        <f>'Fluid (molkg) '!K107</f>
        <v>64.400000000000006</v>
      </c>
      <c r="L107" s="16">
        <f>'Fluid (molkg) '!L107</f>
        <v>18</v>
      </c>
      <c r="M107" s="17">
        <f>'Fluid (molkg) '!M107</f>
        <v>21437</v>
      </c>
      <c r="N107" s="277">
        <f>'Fluid (molkg) '!N107</f>
        <v>7.9432823472428087E-9</v>
      </c>
      <c r="O107" s="277" t="str">
        <f>'Fluid (molkg) '!O107</f>
        <v/>
      </c>
      <c r="P107" s="246"/>
      <c r="Q107" s="303"/>
      <c r="R107" s="265" t="s">
        <v>492</v>
      </c>
      <c r="S107" s="303">
        <f>('Fluid (original units) sorted'!AF107/S$413)*S$414</f>
        <v>5.2636003141948301E-3</v>
      </c>
      <c r="T107" s="303">
        <f>('Fluid (original units) sorted'!AB107/T$413)*T$414</f>
        <v>2.4978293862633372</v>
      </c>
      <c r="U107" s="303">
        <f>('Fluid (original units) sorted'!AD107/U$413)*U$414</f>
        <v>0.3539358709841291</v>
      </c>
      <c r="V107" s="303">
        <f>('Fluid (original units) sorted'!AE107/V$413)*V$414</f>
        <v>5.6412715426057025E-2</v>
      </c>
      <c r="W107" s="303">
        <f>('Fluid (original units) sorted'!V107/W$413)*W$414</f>
        <v>0.84830339321357284</v>
      </c>
      <c r="X107" s="303">
        <f>('Fluid (original units) sorted'!T107/X$413)*X$414</f>
        <v>2.0878851767547042</v>
      </c>
      <c r="Y107" s="303">
        <f>('Fluid (original units) sorted'!U107/Y$413)*Y$414</f>
        <v>1.5345935756797609E-2</v>
      </c>
      <c r="Z107" s="303">
        <f>('Fluid (original units) sorted'!W107/Z$413)*Z$414</f>
        <v>3.2915038058012755E-2</v>
      </c>
      <c r="AA107" s="251"/>
      <c r="AB107" s="264"/>
      <c r="AC107" s="265">
        <f t="shared" si="1"/>
        <v>2.4612481730684865</v>
      </c>
      <c r="AD107" s="201"/>
      <c r="AE107" s="127"/>
      <c r="AF107" s="127"/>
      <c r="AG107" s="127"/>
      <c r="AK107" s="24"/>
      <c r="AL107" s="23"/>
      <c r="AM107" s="15"/>
      <c r="AN107" s="25"/>
      <c r="AO107" s="23"/>
      <c r="AP107" s="23"/>
    </row>
    <row r="108" spans="1:42">
      <c r="A108" s="27" t="str">
        <f>'Fluid (molkg) '!A108</f>
        <v>41N/16E-35F01</v>
      </c>
      <c r="B108" s="12" t="str">
        <f>'Fluid (molkg) '!B108</f>
        <v>Cedarville Area (State Hwy 38 to 18), West side of Valley</v>
      </c>
      <c r="C108" s="12" t="str">
        <f>'Fluid (molkg) '!C108</f>
        <v>Domestic</v>
      </c>
      <c r="D108" s="12" t="str">
        <f>'Fluid (molkg) '!D108</f>
        <v>6" Casing</v>
      </c>
      <c r="E108" s="27">
        <f>'Fluid (molkg) '!E108</f>
        <v>60</v>
      </c>
      <c r="F108" s="28">
        <f>'Fluid (molkg) '!F108</f>
        <v>0</v>
      </c>
      <c r="G108" s="14">
        <f>'Fluid (molkg) '!G108</f>
        <v>41.377719999999997</v>
      </c>
      <c r="H108" s="11">
        <f>'Fluid (molkg) '!H108</f>
        <v>-120.118077</v>
      </c>
      <c r="I108" s="27" t="str">
        <f>'Fluid (molkg) '!I108</f>
        <v>41N/16E-35F01</v>
      </c>
      <c r="J108" s="15">
        <f>'Fluid (molkg) '!J108</f>
        <v>8.2971416338486981E-2</v>
      </c>
      <c r="K108" s="16">
        <f>'Fluid (molkg) '!K108</f>
        <v>64.94</v>
      </c>
      <c r="L108" s="16">
        <f>'Fluid (molkg) '!L108</f>
        <v>18.3</v>
      </c>
      <c r="M108" s="17">
        <f>'Fluid (molkg) '!M108</f>
        <v>30182</v>
      </c>
      <c r="N108" s="277">
        <f>'Fluid (molkg) '!N108</f>
        <v>9.9999999999999995E-8</v>
      </c>
      <c r="O108" s="265">
        <f>'Fluid (molkg) '!O108</f>
        <v>5.0118723362727114E-9</v>
      </c>
      <c r="P108" s="246"/>
      <c r="Q108" s="303"/>
      <c r="R108" s="265" t="s">
        <v>492</v>
      </c>
      <c r="S108" s="303"/>
      <c r="T108" s="303">
        <f>('Fluid (original units) sorted'!AB108/T$413)*T$414</f>
        <v>1.4787149966678956</v>
      </c>
      <c r="U108" s="303"/>
      <c r="V108" s="303">
        <f>('Fluid (original units) sorted'!AE108/V$413)*V$414</f>
        <v>2.8206357713028513E-2</v>
      </c>
      <c r="W108" s="303">
        <f>('Fluid (original units) sorted'!V108/W$413)*W$414</f>
        <v>0.94810379241516973</v>
      </c>
      <c r="X108" s="303">
        <f>('Fluid (original units) sorted'!T108/X$413)*X$414</f>
        <v>0.3044832549433944</v>
      </c>
      <c r="Y108" s="303">
        <f>('Fluid (original units) sorted'!U108/Y$413)*Y$414</f>
        <v>3.3249527473061487E-2</v>
      </c>
      <c r="Z108" s="303">
        <f>('Fluid (original units) sorted'!W108/Z$413)*Z$414</f>
        <v>0.49372557087019131</v>
      </c>
      <c r="AA108" s="251"/>
      <c r="AB108" s="264"/>
      <c r="AC108" s="265">
        <f t="shared" si="1"/>
        <v>0.32114970679292754</v>
      </c>
      <c r="AD108" s="201"/>
      <c r="AF108" s="127"/>
      <c r="AK108" s="24"/>
      <c r="AL108" s="23"/>
      <c r="AM108" s="15"/>
      <c r="AN108" s="25"/>
      <c r="AO108" s="23"/>
      <c r="AP108" s="23"/>
    </row>
    <row r="109" spans="1:42">
      <c r="A109" s="11" t="str">
        <f>'Fluid (molkg) '!A109</f>
        <v>41N/16E-35M01</v>
      </c>
      <c r="B109" s="12" t="str">
        <f>'Fluid (molkg) '!B109</f>
        <v>Cedarville Area (State Hwy 38 to 18), West side of Valley</v>
      </c>
      <c r="C109" s="12" t="str">
        <f>'Fluid (molkg) '!C109</f>
        <v>Irrigation</v>
      </c>
      <c r="D109" s="12" t="str">
        <f>'Fluid (molkg) '!D109</f>
        <v>14" Casing</v>
      </c>
      <c r="E109" s="30">
        <f>'Fluid (molkg) '!E109</f>
        <v>390</v>
      </c>
      <c r="F109" s="31">
        <f>'Fluid (molkg) '!F109</f>
        <v>0</v>
      </c>
      <c r="G109" s="11">
        <f>'Fluid (molkg) '!G109</f>
        <v>41.376131999999998</v>
      </c>
      <c r="H109" s="11">
        <f>'Fluid (molkg) '!H109</f>
        <v>-120.122856</v>
      </c>
      <c r="I109" s="11" t="str">
        <f>'Fluid (molkg) '!I109</f>
        <v>41N/16E-35M01</v>
      </c>
      <c r="J109" s="15">
        <f>'Fluid (molkg) '!J109</f>
        <v>5.911618780716224E-2</v>
      </c>
      <c r="K109" s="16">
        <f>'Fluid (molkg) '!K109</f>
        <v>64.94</v>
      </c>
      <c r="L109" s="16">
        <f>'Fluid (molkg) '!L109</f>
        <v>18.3</v>
      </c>
      <c r="M109" s="17">
        <f>'Fluid (molkg) '!M109</f>
        <v>30196</v>
      </c>
      <c r="N109" s="277">
        <f>'Fluid (molkg) '!N109</f>
        <v>1E-8</v>
      </c>
      <c r="O109" s="265">
        <f>'Fluid (molkg) '!O109</f>
        <v>1.9952623149688773E-8</v>
      </c>
      <c r="P109" s="246"/>
      <c r="Q109" s="303"/>
      <c r="R109" s="265" t="s">
        <v>492</v>
      </c>
      <c r="S109" s="303">
        <f>('Fluid (original units) sorted'!AF109/S$413)*S$414</f>
        <v>5.2636003141948301E-3</v>
      </c>
      <c r="T109" s="303">
        <f>('Fluid (original units) sorted'!AB109/T$413)*T$414</f>
        <v>1.4387497264876821</v>
      </c>
      <c r="U109" s="303"/>
      <c r="V109" s="303">
        <f>('Fluid (original units) sorted'!AE109/V$413)*V$414</f>
        <v>2.8206357713028513E-2</v>
      </c>
      <c r="W109" s="303">
        <f>('Fluid (original units) sorted'!V109/W$413)*W$414</f>
        <v>0.79840319361277445</v>
      </c>
      <c r="X109" s="303">
        <f>('Fluid (original units) sorted'!T109/X$413)*X$414</f>
        <v>0.47847368633961973</v>
      </c>
      <c r="Y109" s="303">
        <f>('Fluid (original units) sorted'!U109/Y$413)*Y$414</f>
        <v>5.1153119189325365E-2</v>
      </c>
      <c r="Z109" s="303">
        <f>('Fluid (original units) sorted'!W109/Z$413)*Z$414</f>
        <v>0.32915038058012758</v>
      </c>
      <c r="AA109" s="251"/>
      <c r="AB109" s="264"/>
      <c r="AC109" s="265">
        <f t="shared" si="1"/>
        <v>0.59928829214037371</v>
      </c>
      <c r="AD109" s="201"/>
      <c r="AF109" s="127"/>
      <c r="AG109" s="127"/>
      <c r="AK109" s="24"/>
      <c r="AL109" s="23"/>
      <c r="AM109" s="15"/>
      <c r="AN109" s="25"/>
      <c r="AO109" s="23"/>
      <c r="AP109" s="23"/>
    </row>
    <row r="110" spans="1:42">
      <c r="A110" s="11" t="str">
        <f>'Fluid (molkg) '!A110</f>
        <v>42N/16E-04G01</v>
      </c>
      <c r="B110" s="12" t="str">
        <f>'Fluid (molkg) '!B110</f>
        <v>Cedarville Area (State Hwy 38 to 18), West side of Valley</v>
      </c>
      <c r="C110" s="12" t="str">
        <f>'Fluid (molkg) '!C110</f>
        <v>Irrigation</v>
      </c>
      <c r="D110" s="12" t="str">
        <f>'Fluid (molkg) '!D110</f>
        <v>Cased Depth</v>
      </c>
      <c r="E110" s="30">
        <f>'Fluid (molkg) '!E110</f>
        <v>300</v>
      </c>
      <c r="F110" s="31">
        <f>'Fluid (molkg) '!F110</f>
        <v>0</v>
      </c>
      <c r="G110" s="11">
        <f>'Fluid (molkg) '!G110</f>
        <v>41.537427000000001</v>
      </c>
      <c r="H110" s="11">
        <f>'Fluid (molkg) '!H110</f>
        <v>-120.153989</v>
      </c>
      <c r="I110" s="11" t="str">
        <f>'Fluid (molkg) '!I110</f>
        <v>42N/16E-04G01</v>
      </c>
      <c r="J110" s="15">
        <f>'Fluid (molkg) '!J110</f>
        <v>7.1664848570759249E-2</v>
      </c>
      <c r="K110" s="16">
        <f>'Fluid (molkg) '!K110</f>
        <v>66.02</v>
      </c>
      <c r="L110" s="16">
        <f>'Fluid (molkg) '!L110</f>
        <v>18.899999999999999</v>
      </c>
      <c r="M110" s="17">
        <f>'Fluid (molkg) '!M110</f>
        <v>30189</v>
      </c>
      <c r="N110" s="277">
        <f>'Fluid (molkg) '!N110</f>
        <v>3.9810717055349665E-9</v>
      </c>
      <c r="O110" s="265">
        <f>'Fluid (molkg) '!O110</f>
        <v>2.5118864315095751E-8</v>
      </c>
      <c r="P110" s="246"/>
      <c r="Q110" s="303"/>
      <c r="R110" s="265" t="s">
        <v>492</v>
      </c>
      <c r="S110" s="303">
        <f>('Fluid (original units) sorted'!AF110/S$413)*S$414</f>
        <v>1.052720062838966E-2</v>
      </c>
      <c r="T110" s="303">
        <f>('Fluid (original units) sorted'!AB110/T$413)*T$414</f>
        <v>1.6185934422986425</v>
      </c>
      <c r="U110" s="303"/>
      <c r="V110" s="303">
        <f>('Fluid (original units) sorted'!AE110/V$413)*V$414</f>
        <v>8.4619073139085538E-2</v>
      </c>
      <c r="W110" s="303">
        <f>('Fluid (original units) sorted'!V110/W$413)*W$414</f>
        <v>0.39920159680638723</v>
      </c>
      <c r="X110" s="303">
        <f>('Fluid (original units) sorted'!T110/X$413)*X$414</f>
        <v>1.4789186668679155</v>
      </c>
      <c r="Y110" s="303">
        <f>('Fluid (original units) sorted'!U110/Y$413)*Y$414</f>
        <v>1.7903591716263878E-2</v>
      </c>
      <c r="Z110" s="303">
        <f>('Fluid (original units) sorted'!W110/Z$413)*Z$414</f>
        <v>8.2287595145031894E-2</v>
      </c>
      <c r="AA110" s="251"/>
      <c r="AB110" s="264"/>
      <c r="AC110" s="265">
        <f t="shared" si="1"/>
        <v>3.7046912605041284</v>
      </c>
      <c r="AD110" s="201"/>
      <c r="AF110" s="127"/>
      <c r="AG110" s="127"/>
      <c r="AK110" s="24"/>
      <c r="AL110" s="23"/>
      <c r="AM110" s="15"/>
      <c r="AN110" s="25"/>
      <c r="AO110" s="23"/>
      <c r="AP110" s="23"/>
    </row>
    <row r="111" spans="1:42">
      <c r="A111" s="11" t="str">
        <f>'Fluid (molkg) '!A111</f>
        <v>43N/16E-32K01</v>
      </c>
      <c r="B111" s="12" t="str">
        <f>'Fluid (molkg) '!B111</f>
        <v>Cedarville Area (State Hwy 38 to 18), West side of Valley</v>
      </c>
      <c r="C111" s="12" t="str">
        <f>'Fluid (molkg) '!C111</f>
        <v>Irrigation</v>
      </c>
      <c r="D111" s="12" t="str">
        <f>'Fluid (molkg) '!D111</f>
        <v>8" Cased Depth</v>
      </c>
      <c r="E111" s="11">
        <f>'Fluid (molkg) '!E111</f>
        <v>290</v>
      </c>
      <c r="F111" s="13">
        <f>'Fluid (molkg) '!F111</f>
        <v>0</v>
      </c>
      <c r="G111" s="11">
        <f>'Fluid (molkg) '!G111</f>
        <v>41.548121000000002</v>
      </c>
      <c r="H111" s="11">
        <f>'Fluid (molkg) '!H111</f>
        <v>-120.17077399999999</v>
      </c>
      <c r="I111" s="11" t="str">
        <f>'Fluid (molkg) '!I111</f>
        <v>43N/16E-32K01</v>
      </c>
      <c r="J111" s="15">
        <f>'Fluid (molkg) '!J111</f>
        <v>2.5483339215104494E-3</v>
      </c>
      <c r="K111" s="16">
        <f>'Fluid (molkg) '!K111</f>
        <v>66.2</v>
      </c>
      <c r="L111" s="16">
        <f>'Fluid (molkg) '!L111</f>
        <v>19</v>
      </c>
      <c r="M111" s="17">
        <f>'Fluid (molkg) '!M111</f>
        <v>26192</v>
      </c>
      <c r="N111" s="277">
        <f>'Fluid (molkg) '!N111</f>
        <v>5.0118723362727114E-9</v>
      </c>
      <c r="O111" s="265">
        <f>'Fluid (molkg) '!O111</f>
        <v>5.0118723362727114E-9</v>
      </c>
      <c r="P111" s="246"/>
      <c r="Q111" s="303"/>
      <c r="R111" s="265" t="s">
        <v>492</v>
      </c>
      <c r="S111" s="303"/>
      <c r="T111" s="303">
        <f>('Fluid (original units) sorted'!AB111/T$413)*T$414</f>
        <v>2.3179856704523769</v>
      </c>
      <c r="U111" s="303">
        <f>('Fluid (original units) sorted'!AD111/U$413)*U$414</f>
        <v>0.10618076129523872</v>
      </c>
      <c r="V111" s="303">
        <f>('Fluid (original units) sorted'!AE111/V$413)*V$414</f>
        <v>6.2053986968662739E-2</v>
      </c>
      <c r="W111" s="303">
        <f>('Fluid (original units) sorted'!V111/W$413)*W$414</f>
        <v>0.64870259481037928</v>
      </c>
      <c r="X111" s="303">
        <f>('Fluid (original units) sorted'!T111/X$413)*X$414</f>
        <v>1.6964067061131973</v>
      </c>
      <c r="Y111" s="303">
        <f>('Fluid (original units) sorted'!U111/Y$413)*Y$414</f>
        <v>7.6729678783988044E-3</v>
      </c>
      <c r="Z111" s="303">
        <f>('Fluid (original units) sorted'!W111/Z$413)*Z$414</f>
        <v>0.23040526640608927</v>
      </c>
      <c r="AA111" s="251"/>
      <c r="AB111" s="264"/>
      <c r="AC111" s="265">
        <f t="shared" si="1"/>
        <v>2.6150761838852672</v>
      </c>
      <c r="AD111" s="201"/>
      <c r="AE111" s="127"/>
      <c r="AF111" s="127"/>
      <c r="AK111" s="24"/>
      <c r="AL111" s="23"/>
      <c r="AM111" s="15"/>
      <c r="AN111" s="25"/>
      <c r="AO111" s="23"/>
      <c r="AP111" s="23"/>
    </row>
    <row r="112" spans="1:42">
      <c r="A112" s="11" t="str">
        <f>'Fluid (molkg) '!A112</f>
        <v>41N/16E-35F01</v>
      </c>
      <c r="B112" s="12" t="str">
        <f>'Fluid (molkg) '!B112</f>
        <v>Cedarville Area (State Hwy 38 to 18), West side of Valley</v>
      </c>
      <c r="C112" s="12" t="str">
        <f>'Fluid (molkg) '!C112</f>
        <v>Domestic</v>
      </c>
      <c r="D112" s="12" t="str">
        <f>'Fluid (molkg) '!D112</f>
        <v>6" Casing</v>
      </c>
      <c r="E112" s="11">
        <f>'Fluid (molkg) '!E112</f>
        <v>60</v>
      </c>
      <c r="F112" s="13">
        <f>'Fluid (molkg) '!F112</f>
        <v>0</v>
      </c>
      <c r="G112" s="14">
        <f>'Fluid (molkg) '!G112</f>
        <v>41.377719999999997</v>
      </c>
      <c r="H112" s="11">
        <f>'Fluid (molkg) '!H112</f>
        <v>-120.118077</v>
      </c>
      <c r="I112" s="11" t="str">
        <f>'Fluid (molkg) '!I112</f>
        <v>41N/16E-35F01</v>
      </c>
      <c r="J112" s="15">
        <f>'Fluid (molkg) '!J112</f>
        <v>-4.0582357721776458E-2</v>
      </c>
      <c r="K112" s="16">
        <f>'Fluid (molkg) '!K112</f>
        <v>66.92</v>
      </c>
      <c r="L112" s="16">
        <f>'Fluid (molkg) '!L112</f>
        <v>19.399999999999999</v>
      </c>
      <c r="M112" s="17">
        <f>'Fluid (molkg) '!M112</f>
        <v>26877</v>
      </c>
      <c r="N112" s="277">
        <f>'Fluid (molkg) '!N112</f>
        <v>7.943282347242818E-8</v>
      </c>
      <c r="O112" s="265">
        <f>'Fluid (molkg) '!O112</f>
        <v>6.3095734448019329E-9</v>
      </c>
      <c r="P112" s="246"/>
      <c r="Q112" s="303"/>
      <c r="R112" s="265" t="s">
        <v>492</v>
      </c>
      <c r="S112" s="303"/>
      <c r="T112" s="303">
        <f>('Fluid (original units) sorted'!AB112/T$413)*T$414</f>
        <v>1.578628172118429</v>
      </c>
      <c r="U112" s="303">
        <f>('Fluid (original units) sorted'!AD112/U$413)*U$414</f>
        <v>7.9115077043511201E-2</v>
      </c>
      <c r="V112" s="303">
        <f>('Fluid (original units) sorted'!AE112/V$413)*V$414</f>
        <v>1.4103178856514256E-2</v>
      </c>
      <c r="W112" s="303">
        <f>('Fluid (original units) sorted'!V112/W$413)*W$414</f>
        <v>0.84830339321357284</v>
      </c>
      <c r="X112" s="303">
        <f>('Fluid (original units) sorted'!T112/X$413)*X$414</f>
        <v>0.29143397258867748</v>
      </c>
      <c r="Y112" s="303">
        <f>('Fluid (original units) sorted'!U112/Y$413)*Y$414</f>
        <v>3.3249527473061487E-2</v>
      </c>
      <c r="Z112" s="303">
        <f>('Fluid (original units) sorted'!W112/Z$413)*Z$414</f>
        <v>0.42789549475416583</v>
      </c>
      <c r="AA112" s="251"/>
      <c r="AB112" s="264"/>
      <c r="AC112" s="265">
        <f t="shared" si="1"/>
        <v>0.3435492241574763</v>
      </c>
      <c r="AD112" s="201"/>
      <c r="AE112" s="127"/>
      <c r="AF112" s="127"/>
      <c r="AK112" s="24"/>
      <c r="AL112" s="23"/>
      <c r="AM112" s="15"/>
      <c r="AN112" s="25"/>
      <c r="AO112" s="23"/>
      <c r="AP112" s="23"/>
    </row>
    <row r="113" spans="1:42">
      <c r="A113" s="27" t="str">
        <f>'Fluid (molkg) '!A113</f>
        <v>42N/16E-34F01</v>
      </c>
      <c r="B113" s="12" t="str">
        <f>'Fluid (molkg) '!B113</f>
        <v>Cedarville Area (State Hwy 38 to 18), West side of Valley</v>
      </c>
      <c r="C113" s="12" t="str">
        <f>'Fluid (molkg) '!C113</f>
        <v>Domestic</v>
      </c>
      <c r="D113" s="12" t="str">
        <f>'Fluid (molkg) '!D113</f>
        <v>Artesian</v>
      </c>
      <c r="E113" s="27">
        <f>'Fluid (molkg) '!E113</f>
        <v>360</v>
      </c>
      <c r="F113" s="28">
        <f>'Fluid (molkg) '!F113</f>
        <v>0</v>
      </c>
      <c r="G113" s="11">
        <f>'Fluid (molkg) '!G113</f>
        <v>41.464612000000002</v>
      </c>
      <c r="H113" s="11">
        <f>'Fluid (molkg) '!H113</f>
        <v>-120.135583</v>
      </c>
      <c r="I113" s="27" t="str">
        <f>'Fluid (molkg) '!I113</f>
        <v>42N/16E-34F01</v>
      </c>
      <c r="J113" s="15">
        <f>'Fluid (molkg) '!J113</f>
        <v>1.3080491955657807E-3</v>
      </c>
      <c r="K113" s="16">
        <f>'Fluid (molkg) '!K113</f>
        <v>66.92</v>
      </c>
      <c r="L113" s="16">
        <f>'Fluid (molkg) '!L113</f>
        <v>19.399999999999999</v>
      </c>
      <c r="M113" s="17">
        <f>'Fluid (molkg) '!M113</f>
        <v>28306</v>
      </c>
      <c r="N113" s="277">
        <f>'Fluid (molkg) '!N113</f>
        <v>5.0118723362727114E-9</v>
      </c>
      <c r="O113" s="265">
        <f>'Fluid (molkg) '!O113</f>
        <v>2.5118864315095812E-9</v>
      </c>
      <c r="P113" s="246"/>
      <c r="Q113" s="303"/>
      <c r="R113" s="265" t="s">
        <v>492</v>
      </c>
      <c r="S113" s="303"/>
      <c r="T113" s="303">
        <f>('Fluid (original units) sorted'!AB113/T$413)*T$414</f>
        <v>3.4769785056785651</v>
      </c>
      <c r="U113" s="303"/>
      <c r="V113" s="303"/>
      <c r="W113" s="303">
        <f>('Fluid (original units) sorted'!V113/W$413)*W$414</f>
        <v>0.69860279441117767</v>
      </c>
      <c r="X113" s="303">
        <f>('Fluid (original units) sorted'!T113/X$413)*X$414</f>
        <v>2.5228612552452678</v>
      </c>
      <c r="Y113" s="303">
        <f>('Fluid (original units) sorted'!U113/Y$413)*Y$414</f>
        <v>6.1383743027190435E-2</v>
      </c>
      <c r="Z113" s="303">
        <f>('Fluid (original units) sorted'!W113/Z$413)*Z$414</f>
        <v>0.24686278543509566</v>
      </c>
      <c r="AA113" s="251"/>
      <c r="AB113" s="264"/>
      <c r="AC113" s="265">
        <f t="shared" si="1"/>
        <v>3.6112956825082261</v>
      </c>
      <c r="AD113" s="201"/>
      <c r="AE113" s="127"/>
      <c r="AF113" s="127"/>
      <c r="AK113" s="24"/>
      <c r="AL113" s="23"/>
      <c r="AM113" s="15"/>
      <c r="AN113" s="25"/>
      <c r="AO113" s="23"/>
      <c r="AP113" s="23"/>
    </row>
    <row r="114" spans="1:42">
      <c r="A114" s="27" t="str">
        <f>'Fluid (molkg) '!A114</f>
        <v>43N/16E-32K01</v>
      </c>
      <c r="B114" s="12" t="str">
        <f>'Fluid (molkg) '!B114</f>
        <v>Cedarville Area (State Hwy 38 to 18), West side of Valley</v>
      </c>
      <c r="C114" s="12" t="str">
        <f>'Fluid (molkg) '!C114</f>
        <v>Irrigation</v>
      </c>
      <c r="D114" s="12" t="str">
        <f>'Fluid (molkg) '!D114</f>
        <v>8" Cased Depth</v>
      </c>
      <c r="E114" s="27">
        <f>'Fluid (molkg) '!E114</f>
        <v>290</v>
      </c>
      <c r="F114" s="28">
        <f>'Fluid (molkg) '!F114</f>
        <v>0</v>
      </c>
      <c r="G114" s="11">
        <f>'Fluid (molkg) '!G114</f>
        <v>41.548121000000002</v>
      </c>
      <c r="H114" s="11">
        <f>'Fluid (molkg) '!H114</f>
        <v>-120.17077399999999</v>
      </c>
      <c r="I114" s="27" t="str">
        <f>'Fluid (molkg) '!I114</f>
        <v>43N/16E-32K01</v>
      </c>
      <c r="J114" s="15">
        <f>'Fluid (molkg) '!J114</f>
        <v>3.7884615008679555E-3</v>
      </c>
      <c r="K114" s="16">
        <f>'Fluid (molkg) '!K114</f>
        <v>66.92</v>
      </c>
      <c r="L114" s="16">
        <f>'Fluid (molkg) '!L114</f>
        <v>19.399999999999999</v>
      </c>
      <c r="M114" s="17">
        <f>'Fluid (molkg) '!M114</f>
        <v>28306</v>
      </c>
      <c r="N114" s="277">
        <f>'Fluid (molkg) '!N114</f>
        <v>3.9810717055349665E-9</v>
      </c>
      <c r="O114" s="265">
        <f>'Fluid (molkg) '!O114</f>
        <v>3.1622776601683779E-9</v>
      </c>
      <c r="P114" s="246"/>
      <c r="Q114" s="303"/>
      <c r="R114" s="265" t="s">
        <v>492</v>
      </c>
      <c r="S114" s="303"/>
      <c r="T114" s="303">
        <f>('Fluid (original units) sorted'!AB114/T$413)*T$414</f>
        <v>2.6377078318940841</v>
      </c>
      <c r="U114" s="303">
        <f>('Fluid (original units) sorted'!AD114/U$413)*U$414</f>
        <v>0.10409878558356737</v>
      </c>
      <c r="V114" s="303">
        <f>('Fluid (original units) sorted'!AE114/V$413)*V$414</f>
        <v>2.8206357713028513E-2</v>
      </c>
      <c r="W114" s="303">
        <f>('Fluid (original units) sorted'!V114/W$413)*W$414</f>
        <v>0.94810379241516973</v>
      </c>
      <c r="X114" s="303">
        <f>('Fluid (original units) sorted'!T114/X$413)*X$414</f>
        <v>1.78340192181131</v>
      </c>
      <c r="Y114" s="303">
        <f>('Fluid (original units) sorted'!U114/Y$413)*Y$414</f>
        <v>7.6729678783988044E-3</v>
      </c>
      <c r="Z114" s="303">
        <f>('Fluid (original units) sorted'!W114/Z$413)*Z$414</f>
        <v>0.24686278543509566</v>
      </c>
      <c r="AA114" s="251"/>
      <c r="AB114" s="264"/>
      <c r="AC114" s="265">
        <f t="shared" si="1"/>
        <v>1.8810197112157183</v>
      </c>
      <c r="AD114" s="201"/>
      <c r="AE114" s="127"/>
      <c r="AF114" s="127"/>
      <c r="AK114" s="24"/>
      <c r="AL114" s="23"/>
      <c r="AM114" s="15"/>
      <c r="AN114" s="25"/>
      <c r="AO114" s="23"/>
      <c r="AP114" s="23"/>
    </row>
    <row r="115" spans="1:42">
      <c r="A115" s="32" t="str">
        <f>'Fluid (molkg) '!A115</f>
        <v>43N/16E-33M03</v>
      </c>
      <c r="B115" s="12" t="str">
        <f>'Fluid (molkg) '!B115</f>
        <v>Cedarville Area (State Hwy 38 to 18), West side of Valley</v>
      </c>
      <c r="C115" s="12" t="str">
        <f>'Fluid (molkg) '!C115</f>
        <v>Irrigation</v>
      </c>
      <c r="D115" s="12" t="str">
        <f>'Fluid (molkg) '!D115</f>
        <v>12" Cased Depth</v>
      </c>
      <c r="E115" s="32">
        <f>'Fluid (molkg) '!E115</f>
        <v>60</v>
      </c>
      <c r="F115" s="33">
        <f>'Fluid (molkg) '!F115</f>
        <v>0</v>
      </c>
      <c r="G115" s="11">
        <f>'Fluid (molkg) '!G115</f>
        <v>41.548316999999997</v>
      </c>
      <c r="H115" s="11">
        <f>'Fluid (molkg) '!H115</f>
        <v>-120.16227499999999</v>
      </c>
      <c r="I115" s="32" t="str">
        <f>'Fluid (molkg) '!I115</f>
        <v>43N/16E-33M03</v>
      </c>
      <c r="J115" s="15">
        <f>'Fluid (molkg) '!J115</f>
        <v>5.8847989472565806E-3</v>
      </c>
      <c r="K115" s="16">
        <f>'Fluid (molkg) '!K115</f>
        <v>66.92</v>
      </c>
      <c r="L115" s="16">
        <f>'Fluid (molkg) '!L115</f>
        <v>19.399999999999999</v>
      </c>
      <c r="M115" s="17">
        <f>'Fluid (molkg) '!M115</f>
        <v>29447</v>
      </c>
      <c r="N115" s="277">
        <f>'Fluid (molkg) '!N115</f>
        <v>5.0118723362727114E-9</v>
      </c>
      <c r="O115" s="265">
        <f>'Fluid (molkg) '!O115</f>
        <v>6.3095734448019329E-9</v>
      </c>
      <c r="P115" s="246"/>
      <c r="Q115" s="303"/>
      <c r="R115" s="265" t="s">
        <v>492</v>
      </c>
      <c r="S115" s="303"/>
      <c r="T115" s="303">
        <f>('Fluid (original units) sorted'!AB115/T$413)*T$414</f>
        <v>2.1581245897315231</v>
      </c>
      <c r="U115" s="303">
        <f>('Fluid (original units) sorted'!AD115/U$413)*U$414</f>
        <v>0.10409878558356737</v>
      </c>
      <c r="V115" s="303">
        <f>('Fluid (original units) sorted'!AE115/V$413)*V$414</f>
        <v>2.8206357713028513E-2</v>
      </c>
      <c r="W115" s="303">
        <f>('Fluid (original units) sorted'!V115/W$413)*W$414</f>
        <v>0.24950099800399203</v>
      </c>
      <c r="X115" s="303">
        <f>('Fluid (original units) sorted'!T115/X$413)*X$414</f>
        <v>2.0878851767547042</v>
      </c>
      <c r="Y115" s="303">
        <f>('Fluid (original units) sorted'!U115/Y$413)*Y$414</f>
        <v>1.2788279797331341E-2</v>
      </c>
      <c r="Z115" s="303"/>
      <c r="AA115" s="251"/>
      <c r="AB115" s="264"/>
      <c r="AC115" s="265">
        <f t="shared" si="1"/>
        <v>8.3682437884328547</v>
      </c>
      <c r="AD115" s="201"/>
      <c r="AE115" s="127"/>
      <c r="AF115" s="127"/>
      <c r="AK115" s="24"/>
      <c r="AL115" s="23"/>
      <c r="AM115" s="15"/>
      <c r="AN115" s="25"/>
      <c r="AO115" s="23"/>
      <c r="AP115" s="23"/>
    </row>
    <row r="116" spans="1:42">
      <c r="A116" s="11" t="str">
        <f>'Fluid (molkg) '!A116</f>
        <v>41N/16E-27D01</v>
      </c>
      <c r="B116" s="12" t="str">
        <f>'Fluid (molkg) '!B116</f>
        <v>Cedarville Area (State Hwy 38 to 18), West side of Valley</v>
      </c>
      <c r="C116" s="12" t="str">
        <f>'Fluid (molkg) '!C116</f>
        <v>Irrigation</v>
      </c>
      <c r="D116" s="12" t="str">
        <f>'Fluid (molkg) '!D116</f>
        <v>14" Cased Depth</v>
      </c>
      <c r="E116" s="11">
        <f>'Fluid (molkg) '!E116</f>
        <v>500</v>
      </c>
      <c r="F116" s="13">
        <f>'Fluid (molkg) '!F116</f>
        <v>0</v>
      </c>
      <c r="G116" s="11">
        <f>'Fluid (molkg) '!G116</f>
        <v>41.398390999999997</v>
      </c>
      <c r="H116" s="11">
        <f>'Fluid (molkg) '!H116</f>
        <v>-120.139539</v>
      </c>
      <c r="I116" s="11" t="str">
        <f>'Fluid (molkg) '!I116</f>
        <v>41N/16E-27D01</v>
      </c>
      <c r="J116" s="15">
        <f>'Fluid (molkg) '!J116</f>
        <v>3.6950627705450725E-2</v>
      </c>
      <c r="K116" s="16">
        <f>'Fluid (molkg) '!K116</f>
        <v>68</v>
      </c>
      <c r="L116" s="16">
        <f>'Fluid (molkg) '!L116</f>
        <v>20</v>
      </c>
      <c r="M116" s="17">
        <f>'Fluid (molkg) '!M116</f>
        <v>30188</v>
      </c>
      <c r="N116" s="277">
        <f>'Fluid (molkg) '!N116</f>
        <v>1E-8</v>
      </c>
      <c r="O116" s="265">
        <f>'Fluid (molkg) '!O116</f>
        <v>1.5848931924611133E-8</v>
      </c>
      <c r="P116" s="246"/>
      <c r="Q116" s="303"/>
      <c r="R116" s="265" t="s">
        <v>492</v>
      </c>
      <c r="S116" s="303"/>
      <c r="T116" s="303">
        <f>('Fluid (original units) sorted'!AB116/T$413)*T$414</f>
        <v>1.9782808739205631</v>
      </c>
      <c r="U116" s="303"/>
      <c r="V116" s="303">
        <f>('Fluid (original units) sorted'!AE116/V$413)*V$414</f>
        <v>2.8206357713028513E-2</v>
      </c>
      <c r="W116" s="303">
        <f>('Fluid (original units) sorted'!V116/W$413)*W$414</f>
        <v>1.1477045908183634</v>
      </c>
      <c r="X116" s="303">
        <f>('Fluid (original units) sorted'!T116/X$413)*X$414</f>
        <v>0.52197129418867605</v>
      </c>
      <c r="Y116" s="303">
        <f>('Fluid (original units) sorted'!U116/Y$413)*Y$414</f>
        <v>7.9287334743454313E-2</v>
      </c>
      <c r="Z116" s="303">
        <f>('Fluid (original units) sorted'!W116/Z$413)*Z$414</f>
        <v>0.41143797572515944</v>
      </c>
      <c r="AA116" s="251"/>
      <c r="AB116" s="264"/>
      <c r="AC116" s="265">
        <f t="shared" si="1"/>
        <v>0.4547958580670029</v>
      </c>
      <c r="AD116" s="201"/>
      <c r="AF116" s="127"/>
      <c r="AK116" s="24"/>
      <c r="AL116" s="23"/>
      <c r="AM116" s="15"/>
      <c r="AN116" s="25"/>
      <c r="AO116" s="23"/>
      <c r="AP116" s="23"/>
    </row>
    <row r="117" spans="1:42">
      <c r="A117" s="11" t="str">
        <f>'Fluid (molkg) '!A117</f>
        <v>42N/16E-04K01</v>
      </c>
      <c r="B117" s="12" t="str">
        <f>'Fluid (molkg) '!B117</f>
        <v>Cedarville Area (State Hwy 38 to 18), West side of Valley</v>
      </c>
      <c r="C117" s="12" t="str">
        <f>'Fluid (molkg) '!C117</f>
        <v>Irrigation</v>
      </c>
      <c r="D117" s="12" t="str">
        <f>'Fluid (molkg) '!D117</f>
        <v>12" Cased Depth</v>
      </c>
      <c r="E117" s="30">
        <f>'Fluid (molkg) '!E117</f>
        <v>525</v>
      </c>
      <c r="F117" s="31">
        <f>'Fluid (molkg) '!F117</f>
        <v>0</v>
      </c>
      <c r="G117" s="11">
        <f>'Fluid (molkg) '!G117</f>
        <v>41.533375999999997</v>
      </c>
      <c r="H117" s="11">
        <f>'Fluid (molkg) '!H117</f>
        <v>-120.15126600000001</v>
      </c>
      <c r="I117" s="11" t="str">
        <f>'Fluid (molkg) '!I117</f>
        <v>42N/16E-04K01</v>
      </c>
      <c r="J117" s="15">
        <f>'Fluid (molkg) '!J117</f>
        <v>0.11089386556084821</v>
      </c>
      <c r="K117" s="16">
        <f>'Fluid (molkg) '!K117</f>
        <v>68</v>
      </c>
      <c r="L117" s="16">
        <f>'Fluid (molkg) '!L117</f>
        <v>20</v>
      </c>
      <c r="M117" s="17">
        <f>'Fluid (molkg) '!M117</f>
        <v>30189</v>
      </c>
      <c r="N117" s="277">
        <f>'Fluid (molkg) '!N117</f>
        <v>3.1622776601683779E-9</v>
      </c>
      <c r="O117" s="265">
        <f>'Fluid (molkg) '!O117</f>
        <v>5.0118723362727164E-8</v>
      </c>
      <c r="P117" s="246"/>
      <c r="Q117" s="303"/>
      <c r="R117" s="265" t="s">
        <v>492</v>
      </c>
      <c r="S117" s="303">
        <f>('Fluid (original units) sorted'!AF117/S$413)*S$414</f>
        <v>1.579080094258449E-2</v>
      </c>
      <c r="T117" s="303">
        <f>('Fluid (original units) sorted'!AB117/T$413)*T$414</f>
        <v>1.0191143895954415</v>
      </c>
      <c r="U117" s="303"/>
      <c r="V117" s="303">
        <f>('Fluid (original units) sorted'!AE117/V$413)*V$414</f>
        <v>0.16923814627817108</v>
      </c>
      <c r="W117" s="303">
        <f>('Fluid (original units) sorted'!V117/W$413)*W$414</f>
        <v>9.9800399201596807E-2</v>
      </c>
      <c r="X117" s="303">
        <f>('Fluid (original units) sorted'!T117/X$413)*X$414</f>
        <v>1.3919234511698029</v>
      </c>
      <c r="Y117" s="303">
        <f>('Fluid (original units) sorted'!U117/Y$413)*Y$414</f>
        <v>1.2788279797331341E-2</v>
      </c>
      <c r="Z117" s="303"/>
      <c r="AA117" s="251"/>
      <c r="AB117" s="264"/>
      <c r="AC117" s="265">
        <f t="shared" si="1"/>
        <v>13.947072980721424</v>
      </c>
      <c r="AD117" s="201"/>
      <c r="AF117" s="127"/>
      <c r="AG117" s="127"/>
      <c r="AK117" s="24"/>
      <c r="AL117" s="23"/>
      <c r="AM117" s="15"/>
      <c r="AN117" s="25"/>
      <c r="AO117" s="23"/>
      <c r="AP117" s="23"/>
    </row>
    <row r="118" spans="1:42">
      <c r="A118" s="11" t="str">
        <f>'Fluid (molkg) '!A118</f>
        <v>42N/16E-28M02</v>
      </c>
      <c r="B118" s="12" t="str">
        <f>'Fluid (molkg) '!B118</f>
        <v>Cedarville Area (State Hwy 38 to 18), West side of Valley</v>
      </c>
      <c r="C118" s="12" t="str">
        <f>'Fluid (molkg) '!C118</f>
        <v>Irrigation</v>
      </c>
      <c r="D118" s="12" t="str">
        <f>'Fluid (molkg) '!D118</f>
        <v>14" Cased Depth</v>
      </c>
      <c r="E118" s="11">
        <f>'Fluid (molkg) '!E118</f>
        <v>420</v>
      </c>
      <c r="F118" s="13">
        <f>'Fluid (molkg) '!F118</f>
        <v>0</v>
      </c>
      <c r="G118" s="11">
        <f>'Fluid (molkg) '!G118</f>
        <v>41.476782999999998</v>
      </c>
      <c r="H118" s="11">
        <f>'Fluid (molkg) '!H118</f>
        <v>-120.158576</v>
      </c>
      <c r="I118" s="11" t="str">
        <f>'Fluid (molkg) '!I118</f>
        <v>42N/16E-28M02</v>
      </c>
      <c r="J118" s="15">
        <f>'Fluid (molkg) '!J118</f>
        <v>4.4389438566446074E-2</v>
      </c>
      <c r="K118" s="16">
        <f>'Fluid (molkg) '!K118</f>
        <v>68</v>
      </c>
      <c r="L118" s="16">
        <f>'Fluid (molkg) '!L118</f>
        <v>20</v>
      </c>
      <c r="M118" s="17">
        <f>'Fluid (molkg) '!M118</f>
        <v>30188</v>
      </c>
      <c r="N118" s="277">
        <f>'Fluid (molkg) '!N118</f>
        <v>3.981071705534957E-8</v>
      </c>
      <c r="O118" s="265">
        <f>'Fluid (molkg) '!O118</f>
        <v>7.9432823472428087E-9</v>
      </c>
      <c r="P118" s="246"/>
      <c r="Q118" s="303"/>
      <c r="R118" s="265" t="s">
        <v>492</v>
      </c>
      <c r="S118" s="303"/>
      <c r="T118" s="303">
        <f>('Fluid (original units) sorted'!AB118/T$413)*T$414</f>
        <v>2.7376210073446177</v>
      </c>
      <c r="U118" s="303"/>
      <c r="V118" s="303">
        <f>('Fluid (original units) sorted'!AE118/V$413)*V$414</f>
        <v>2.8206357713028513E-2</v>
      </c>
      <c r="W118" s="303">
        <f>('Fluid (original units) sorted'!V118/W$413)*W$414</f>
        <v>1.5968063872255489</v>
      </c>
      <c r="X118" s="303">
        <f>('Fluid (original units) sorted'!T118/X$413)*X$414</f>
        <v>0.73945933343395776</v>
      </c>
      <c r="Y118" s="303">
        <f>('Fluid (original units) sorted'!U118/Y$413)*Y$414</f>
        <v>2.8134215554128952E-2</v>
      </c>
      <c r="Z118" s="303">
        <f>('Fluid (original units) sorted'!W118/Z$413)*Z$414</f>
        <v>0.65830076116025515</v>
      </c>
      <c r="AA118" s="251"/>
      <c r="AB118" s="264"/>
      <c r="AC118" s="265">
        <f t="shared" si="1"/>
        <v>0.46308640756301606</v>
      </c>
      <c r="AD118" s="201"/>
      <c r="AF118" s="127"/>
      <c r="AK118" s="24"/>
      <c r="AL118" s="23"/>
      <c r="AM118" s="15"/>
      <c r="AN118" s="25"/>
      <c r="AO118" s="23"/>
      <c r="AP118" s="23"/>
    </row>
    <row r="119" spans="1:42">
      <c r="A119" s="11" t="str">
        <f>'Fluid (molkg) '!A119</f>
        <v>43N/16E-16L01</v>
      </c>
      <c r="B119" s="12" t="str">
        <f>'Fluid (molkg) '!B119</f>
        <v>Cedarville Area (State Hwy 38 to 18), West side of Valley</v>
      </c>
      <c r="C119" s="12" t="str">
        <f>'Fluid (molkg) '!C119</f>
        <v>Stock</v>
      </c>
      <c r="D119" s="12" t="str">
        <f>'Fluid (molkg) '!D119</f>
        <v>3" Casing</v>
      </c>
      <c r="E119" s="30">
        <f>'Fluid (molkg) '!E119</f>
        <v>60</v>
      </c>
      <c r="F119" s="31">
        <f>'Fluid (molkg) '!F119</f>
        <v>0</v>
      </c>
      <c r="G119" s="11">
        <f>'Fluid (molkg) '!G119</f>
        <v>41.595334999999999</v>
      </c>
      <c r="H119" s="11">
        <f>'Fluid (molkg) '!H119</f>
        <v>-120.163089</v>
      </c>
      <c r="I119" s="11" t="str">
        <f>'Fluid (molkg) '!I119</f>
        <v>43N/16E-16L01</v>
      </c>
      <c r="J119" s="15">
        <f>'Fluid (molkg) '!J119</f>
        <v>1.1882863489055889E-3</v>
      </c>
      <c r="K119" s="16">
        <f>'Fluid (molkg) '!K119</f>
        <v>68</v>
      </c>
      <c r="L119" s="16">
        <f>'Fluid (molkg) '!L119</f>
        <v>20</v>
      </c>
      <c r="M119" s="17">
        <f>'Fluid (molkg) '!M119</f>
        <v>21438</v>
      </c>
      <c r="N119" s="277" t="str">
        <f>'Fluid (molkg) '!N119</f>
        <v/>
      </c>
      <c r="O119" s="265">
        <f>'Fluid (molkg) '!O119</f>
        <v>7.9432823472428087E-9</v>
      </c>
      <c r="P119" s="246"/>
      <c r="Q119" s="303"/>
      <c r="R119" s="265" t="s">
        <v>492</v>
      </c>
      <c r="S119" s="303">
        <f>('Fluid (original units) sorted'!AF119/S$413)*S$414</f>
        <v>5.2636003141948301E-3</v>
      </c>
      <c r="T119" s="303">
        <f>('Fluid (original units) sorted'!AB119/T$413)*T$414</f>
        <v>1.1190275650459751</v>
      </c>
      <c r="U119" s="303">
        <f>('Fluid (original units) sorted'!AD119/U$413)*U$414</f>
        <v>0.24983708540056171</v>
      </c>
      <c r="V119" s="303">
        <f>('Fluid (original units) sorted'!AE119/V$413)*V$414</f>
        <v>8.4619073139085538E-2</v>
      </c>
      <c r="W119" s="303">
        <f>('Fluid (original units) sorted'!V119/W$413)*W$414</f>
        <v>0.11976047904191617</v>
      </c>
      <c r="X119" s="303">
        <f>('Fluid (original units) sorted'!T119/X$413)*X$414</f>
        <v>1.1744354119245213</v>
      </c>
      <c r="Y119" s="303">
        <f>('Fluid (original units) sorted'!U119/Y$413)*Y$414</f>
        <v>2.8134215554128952E-2</v>
      </c>
      <c r="Z119" s="303">
        <f>('Fluid (original units) sorted'!W119/Z$413)*Z$414</f>
        <v>0.13988891174655421</v>
      </c>
      <c r="AA119" s="251"/>
      <c r="AB119" s="264"/>
      <c r="AC119" s="265">
        <f t="shared" si="1"/>
        <v>9.8065356895697526</v>
      </c>
      <c r="AD119" s="201"/>
      <c r="AE119" s="127"/>
      <c r="AF119" s="127"/>
      <c r="AG119" s="127"/>
      <c r="AK119" s="24"/>
      <c r="AL119" s="23"/>
      <c r="AM119" s="15"/>
      <c r="AN119" s="25"/>
      <c r="AO119" s="23"/>
      <c r="AP119" s="23"/>
    </row>
    <row r="120" spans="1:42">
      <c r="A120" s="11" t="str">
        <f>'Fluid (molkg) '!A120</f>
        <v>35N/12E-20B01</v>
      </c>
      <c r="B120" s="12" t="str">
        <f>'Fluid (molkg) '!B120</f>
        <v>Cedarville Area (State Hwy 38 to 18), West side of Valley</v>
      </c>
      <c r="C120" s="12">
        <f>'Fluid (molkg) '!C120</f>
        <v>0</v>
      </c>
      <c r="D120" s="12">
        <f>'Fluid (molkg) '!D120</f>
        <v>0</v>
      </c>
      <c r="E120" s="11">
        <f>'Fluid (molkg) '!E120</f>
        <v>0</v>
      </c>
      <c r="F120" s="13">
        <f>'Fluid (molkg) '!F120</f>
        <v>0</v>
      </c>
      <c r="G120" s="11">
        <f>'Fluid (molkg) '!G120</f>
        <v>0</v>
      </c>
      <c r="H120" s="11">
        <f>'Fluid (molkg) '!H120</f>
        <v>0</v>
      </c>
      <c r="I120" s="11" t="str">
        <f>'Fluid (molkg) '!I120</f>
        <v>35N/12E-20B01</v>
      </c>
      <c r="J120" s="15">
        <f>'Fluid (molkg) '!J120</f>
        <v>4.7085531876637386E-3</v>
      </c>
      <c r="K120" s="16">
        <f>'Fluid (molkg) '!K120</f>
        <v>69.800000000000011</v>
      </c>
      <c r="L120" s="16">
        <f>'Fluid (molkg) '!L120</f>
        <v>21</v>
      </c>
      <c r="M120" s="17">
        <f>'Fluid (molkg) '!M120</f>
        <v>22502</v>
      </c>
      <c r="N120" s="277" t="str">
        <f>'Fluid (molkg) '!N120</f>
        <v/>
      </c>
      <c r="O120" s="265">
        <f>'Fluid (molkg) '!O120</f>
        <v>1E-8</v>
      </c>
      <c r="P120" s="246"/>
      <c r="Q120" s="303"/>
      <c r="R120" s="265" t="s">
        <v>492</v>
      </c>
      <c r="S120" s="303">
        <f>('Fluid (original units) sorted'!AF120/S$413)*S$414</f>
        <v>1.052720062838966E-2</v>
      </c>
      <c r="T120" s="303">
        <f>('Fluid (original units) sorted'!AB120/T$413)*T$414</f>
        <v>2.8575168178852577</v>
      </c>
      <c r="U120" s="303">
        <f>('Fluid (original units) sorted'!AD120/U$413)*U$414</f>
        <v>5.8295319926797727E-2</v>
      </c>
      <c r="V120" s="303">
        <f>('Fluid (original units) sorted'!AE120/V$413)*V$414</f>
        <v>8.7439708910388395E-2</v>
      </c>
      <c r="W120" s="303">
        <f>('Fluid (original units) sorted'!V120/W$413)*W$414</f>
        <v>1.097804391217565</v>
      </c>
      <c r="X120" s="303">
        <f>('Fluid (original units) sorted'!T120/X$413)*X$414</f>
        <v>0.69596172558490144</v>
      </c>
      <c r="Y120" s="303">
        <f>('Fluid (original units) sorted'!U120/Y$413)*Y$414</f>
        <v>9.7190926459718191E-2</v>
      </c>
      <c r="Z120" s="303">
        <f>('Fluid (original units) sorted'!W120/Z$413)*Z$414</f>
        <v>1.2343139271754784</v>
      </c>
      <c r="AA120" s="251"/>
      <c r="AB120" s="264"/>
      <c r="AC120" s="265">
        <f t="shared" si="1"/>
        <v>0.63395786276006472</v>
      </c>
      <c r="AD120" s="201"/>
      <c r="AE120" s="127"/>
      <c r="AF120" s="127"/>
      <c r="AG120" s="127"/>
      <c r="AK120" s="24"/>
      <c r="AL120" s="23"/>
      <c r="AM120" s="15"/>
      <c r="AN120" s="25"/>
      <c r="AO120" s="23"/>
      <c r="AP120" s="23"/>
    </row>
    <row r="121" spans="1:42">
      <c r="A121" s="27" t="str">
        <f>'Fluid (molkg) '!A121</f>
        <v>42N/16E-29G01</v>
      </c>
      <c r="B121" s="12" t="str">
        <f>'Fluid (molkg) '!B121</f>
        <v>Cedarville Area (State Hwy 38 to 18), West side of Valley</v>
      </c>
      <c r="C121" s="12" t="str">
        <f>'Fluid (molkg) '!C121</f>
        <v>Irrigation</v>
      </c>
      <c r="D121" s="12" t="str">
        <f>'Fluid (molkg) '!D121</f>
        <v>12" Casing</v>
      </c>
      <c r="E121" s="27">
        <f>'Fluid (molkg) '!E121</f>
        <v>153</v>
      </c>
      <c r="F121" s="28">
        <f>'Fluid (molkg) '!F121</f>
        <v>0</v>
      </c>
      <c r="G121" s="11">
        <f>'Fluid (molkg) '!G121</f>
        <v>41.479577999999997</v>
      </c>
      <c r="H121" s="11">
        <f>'Fluid (molkg) '!H121</f>
        <v>-120.173332</v>
      </c>
      <c r="I121" s="27" t="str">
        <f>'Fluid (molkg) '!I121</f>
        <v>42N/16E-29G01</v>
      </c>
      <c r="J121" s="15">
        <f>'Fluid (molkg) '!J121</f>
        <v>-5.9572926239376258E-3</v>
      </c>
      <c r="K121" s="16">
        <f>'Fluid (molkg) '!K121</f>
        <v>71.960000000000008</v>
      </c>
      <c r="L121" s="16">
        <f>'Fluid (molkg) '!L121</f>
        <v>22.2</v>
      </c>
      <c r="M121" s="17">
        <f>'Fluid (molkg) '!M121</f>
        <v>29447</v>
      </c>
      <c r="N121" s="277">
        <f>'Fluid (molkg) '!N121</f>
        <v>9.9999999999999995E-8</v>
      </c>
      <c r="O121" s="265">
        <f>'Fluid (molkg) '!O121</f>
        <v>7.9432823472428087E-9</v>
      </c>
      <c r="P121" s="246"/>
      <c r="Q121" s="303"/>
      <c r="R121" s="265" t="s">
        <v>492</v>
      </c>
      <c r="S121" s="303"/>
      <c r="T121" s="303">
        <f>('Fluid (original units) sorted'!AB121/T$413)*T$414</f>
        <v>2.6976557371644039</v>
      </c>
      <c r="U121" s="303">
        <f>('Fluid (original units) sorted'!AD121/U$413)*U$414</f>
        <v>1.0201680987189603</v>
      </c>
      <c r="V121" s="303">
        <f>('Fluid (original units) sorted'!AE121/V$413)*V$414</f>
        <v>2.8206357713028513E-2</v>
      </c>
      <c r="W121" s="303">
        <f>('Fluid (original units) sorted'!V121/W$413)*W$414</f>
        <v>2.4451097804391217</v>
      </c>
      <c r="X121" s="303">
        <f>('Fluid (original units) sorted'!T121/X$413)*X$414</f>
        <v>0.69596172558490144</v>
      </c>
      <c r="Y121" s="303">
        <f>('Fluid (original units) sorted'!U121/Y$413)*Y$414</f>
        <v>1.5345935756797609E-2</v>
      </c>
      <c r="Z121" s="303">
        <f>('Fluid (original units) sorted'!W121/Z$413)*Z$414</f>
        <v>0.65830076116025515</v>
      </c>
      <c r="AA121" s="251"/>
      <c r="AB121" s="264"/>
      <c r="AC121" s="265">
        <f t="shared" si="1"/>
        <v>0.28463414246370256</v>
      </c>
      <c r="AD121" s="201"/>
      <c r="AE121" s="127"/>
      <c r="AF121" s="127"/>
      <c r="AK121" s="24"/>
      <c r="AL121" s="23"/>
      <c r="AM121" s="15"/>
      <c r="AN121" s="25"/>
      <c r="AO121" s="23"/>
      <c r="AP121" s="23"/>
    </row>
    <row r="122" spans="1:42">
      <c r="A122" s="11" t="str">
        <f>'Fluid (molkg) '!A122</f>
        <v>43N/16E-29J01</v>
      </c>
      <c r="B122" s="12" t="str">
        <f>'Fluid (molkg) '!B122</f>
        <v>Cedarville Area (State Hwy 38 to 18), West side of Valley</v>
      </c>
      <c r="C122" s="12" t="str">
        <f>'Fluid (molkg) '!C122</f>
        <v>Irrigation</v>
      </c>
      <c r="D122" s="12" t="str">
        <f>'Fluid (molkg) '!D122</f>
        <v>14" Casing</v>
      </c>
      <c r="E122" s="11">
        <f>'Fluid (molkg) '!E122</f>
        <v>520</v>
      </c>
      <c r="F122" s="13">
        <f>'Fluid (molkg) '!F122</f>
        <v>0</v>
      </c>
      <c r="G122" s="14">
        <f>'Fluid (molkg) '!G122</f>
        <v>41.562840000000001</v>
      </c>
      <c r="H122" s="11">
        <f>'Fluid (molkg) '!H122</f>
        <v>-120.16191600000001</v>
      </c>
      <c r="I122" s="11" t="str">
        <f>'Fluid (molkg) '!I122</f>
        <v>43N/16E-29J01</v>
      </c>
      <c r="J122" s="15">
        <f>'Fluid (molkg) '!J122</f>
        <v>6.4754532076643181E-2</v>
      </c>
      <c r="K122" s="16">
        <f>'Fluid (molkg) '!K122</f>
        <v>71.960000000000008</v>
      </c>
      <c r="L122" s="16">
        <f>'Fluid (molkg) '!L122</f>
        <v>22.2</v>
      </c>
      <c r="M122" s="17">
        <f>'Fluid (molkg) '!M122</f>
        <v>30193</v>
      </c>
      <c r="N122" s="277">
        <f>'Fluid (molkg) '!N122</f>
        <v>1.2589254117941623E-9</v>
      </c>
      <c r="O122" s="265">
        <f>'Fluid (molkg) '!O122</f>
        <v>1.5848931924611133E-8</v>
      </c>
      <c r="P122" s="246"/>
      <c r="Q122" s="303"/>
      <c r="R122" s="265" t="s">
        <v>492</v>
      </c>
      <c r="S122" s="303">
        <f>('Fluid (original units) sorted'!AF122/S$413)*S$414</f>
        <v>1.052720062838966E-2</v>
      </c>
      <c r="T122" s="303">
        <f>('Fluid (original units) sorted'!AB122/T$413)*T$414</f>
        <v>1.7584718879293892</v>
      </c>
      <c r="U122" s="303"/>
      <c r="V122" s="303">
        <f>('Fluid (original units) sorted'!AE122/V$413)*V$414</f>
        <v>0.14103178856514256</v>
      </c>
      <c r="W122" s="303">
        <f>('Fluid (original units) sorted'!V122/W$413)*W$414</f>
        <v>0.64870259481037928</v>
      </c>
      <c r="X122" s="303">
        <f>('Fluid (original units) sorted'!T122/X$413)*X$414</f>
        <v>1.3484258433207466</v>
      </c>
      <c r="Y122" s="303">
        <f>('Fluid (original units) sorted'!U122/Y$413)*Y$414</f>
        <v>1.2788279797331341E-2</v>
      </c>
      <c r="Z122" s="303">
        <f>('Fluid (original units) sorted'!W122/Z$413)*Z$414</f>
        <v>0.16457519029006379</v>
      </c>
      <c r="AA122" s="251"/>
      <c r="AB122" s="264"/>
      <c r="AC122" s="265">
        <f t="shared" si="1"/>
        <v>2.0786503000113661</v>
      </c>
      <c r="AD122" s="201"/>
      <c r="AF122" s="127"/>
      <c r="AG122" s="127"/>
      <c r="AK122" s="24"/>
      <c r="AL122" s="23"/>
      <c r="AM122" s="15"/>
      <c r="AN122" s="25"/>
      <c r="AO122" s="23"/>
      <c r="AP122" s="23"/>
    </row>
    <row r="123" spans="1:42">
      <c r="A123" s="11" t="str">
        <f>'Fluid (molkg) '!A123</f>
        <v>40N/16E-11C01</v>
      </c>
      <c r="B123" s="12" t="str">
        <f>'Fluid (molkg) '!B123</f>
        <v>Cedarville Area (State Hwy 38 to 18), West side of Valley</v>
      </c>
      <c r="C123" s="12" t="str">
        <f>'Fluid (molkg) '!C123</f>
        <v>Domestic</v>
      </c>
      <c r="D123" s="12" t="str">
        <f>'Fluid (molkg) '!D123</f>
        <v>4" Cased Depth</v>
      </c>
      <c r="E123" s="11">
        <f>'Fluid (molkg) '!E123</f>
        <v>280</v>
      </c>
      <c r="F123" s="13">
        <f>'Fluid (molkg) '!F123</f>
        <v>0</v>
      </c>
      <c r="G123" s="11">
        <f>'Fluid (molkg) '!G123</f>
        <v>41.366281999999998</v>
      </c>
      <c r="H123" s="11">
        <f>'Fluid (molkg) '!H123</f>
        <v>-120.122919</v>
      </c>
      <c r="I123" s="11" t="str">
        <f>'Fluid (molkg) '!I123</f>
        <v>40N/16E-11C01</v>
      </c>
      <c r="J123" s="15" t="e">
        <f>'Fluid (molkg) '!J123</f>
        <v>#DIV/0!</v>
      </c>
      <c r="K123" s="16">
        <f>'Fluid (molkg) '!K123</f>
        <v>73.94</v>
      </c>
      <c r="L123" s="16">
        <f>'Fluid (molkg) '!L123</f>
        <v>23.3</v>
      </c>
      <c r="M123" s="17">
        <f>'Fluid (molkg) '!M123</f>
        <v>30196</v>
      </c>
      <c r="N123" s="277">
        <f>'Fluid (molkg) '!N123</f>
        <v>3.1622776601683779E-9</v>
      </c>
      <c r="O123" s="277" t="str">
        <f>'Fluid (molkg) '!O123</f>
        <v/>
      </c>
      <c r="P123" s="246"/>
      <c r="Q123" s="303"/>
      <c r="R123" s="265" t="s">
        <v>492</v>
      </c>
      <c r="S123" s="303"/>
      <c r="T123" s="303"/>
      <c r="U123" s="303"/>
      <c r="V123" s="303"/>
      <c r="W123" s="303"/>
      <c r="X123" s="303"/>
      <c r="Y123" s="303"/>
      <c r="Z123" s="303"/>
      <c r="AA123" s="251"/>
      <c r="AB123" s="264"/>
      <c r="AC123" s="265"/>
      <c r="AD123" s="201"/>
      <c r="AK123" s="24"/>
      <c r="AL123" s="23"/>
      <c r="AM123" s="15"/>
      <c r="AN123" s="25"/>
      <c r="AO123" s="23"/>
      <c r="AP123" s="23"/>
    </row>
    <row r="124" spans="1:42">
      <c r="A124" s="11" t="str">
        <f>'Fluid (molkg) '!A124</f>
        <v>41N/16E-10E02</v>
      </c>
      <c r="B124" s="12" t="str">
        <f>'Fluid (molkg) '!B124</f>
        <v>Cedarville Area (State Hwy 38 to 18), West side of Valley</v>
      </c>
      <c r="C124" s="12" t="str">
        <f>'Fluid (molkg) '!C124</f>
        <v>Stock</v>
      </c>
      <c r="D124" s="12" t="str">
        <f>'Fluid (molkg) '!D124</f>
        <v>Artesian</v>
      </c>
      <c r="E124" s="11">
        <f>'Fluid (molkg) '!E124</f>
        <v>0</v>
      </c>
      <c r="F124" s="13">
        <f>'Fluid (molkg) '!F124</f>
        <v>0</v>
      </c>
      <c r="G124" s="11">
        <f>'Fluid (molkg) '!G124</f>
        <v>41.436943999999997</v>
      </c>
      <c r="H124" s="11">
        <f>'Fluid (molkg) '!H124</f>
        <v>-120.139622</v>
      </c>
      <c r="I124" s="11" t="str">
        <f>'Fluid (molkg) '!I124</f>
        <v>41N/16E-10E02</v>
      </c>
      <c r="J124" s="15">
        <f>'Fluid (molkg) '!J124</f>
        <v>6.1300343519084931E-3</v>
      </c>
      <c r="K124" s="21">
        <f>'Fluid (molkg) '!K124</f>
        <v>0</v>
      </c>
      <c r="L124" s="16">
        <f>'Fluid (molkg) '!L124</f>
        <v>0</v>
      </c>
      <c r="M124" s="17">
        <f>'Fluid (molkg) '!M124</f>
        <v>19920</v>
      </c>
      <c r="N124" s="277" t="str">
        <f>'Fluid (molkg) '!N124</f>
        <v/>
      </c>
      <c r="O124" s="265">
        <f>'Fluid (molkg) '!O124</f>
        <v>1.2589254117941638E-8</v>
      </c>
      <c r="P124" s="246"/>
      <c r="Q124" s="303"/>
      <c r="R124" s="265" t="s">
        <v>492</v>
      </c>
      <c r="S124" s="303"/>
      <c r="T124" s="303">
        <f>('Fluid (original units) sorted'!AB124/T$413)*T$414</f>
        <v>1.8783676984700295</v>
      </c>
      <c r="U124" s="303">
        <f>('Fluid (original units) sorted'!AD124/U$413)*U$414</f>
        <v>0.11659063985359545</v>
      </c>
      <c r="V124" s="303">
        <f>('Fluid (original units) sorted'!AE124/V$413)*V$414</f>
        <v>2.8206357713028513E-2</v>
      </c>
      <c r="W124" s="303">
        <f>('Fluid (original units) sorted'!V124/W$413)*W$414</f>
        <v>0.69860279441117767</v>
      </c>
      <c r="X124" s="303">
        <f>('Fluid (original units) sorted'!T124/X$413)*X$414</f>
        <v>0.8264545491320705</v>
      </c>
      <c r="Y124" s="303">
        <f>('Fluid (original units) sorted'!U124/Y$413)*Y$414</f>
        <v>5.8826087067724166E-2</v>
      </c>
      <c r="Z124" s="303">
        <f>('Fluid (original units) sorted'!W124/Z$413)*Z$414</f>
        <v>0.47726805184118493</v>
      </c>
      <c r="AA124" s="251"/>
      <c r="AB124" s="264"/>
      <c r="AC124" s="265">
        <f t="shared" si="1"/>
        <v>1.1830106546147636</v>
      </c>
      <c r="AD124" s="201"/>
      <c r="AE124" s="127"/>
      <c r="AF124" s="127"/>
      <c r="AG124" s="127"/>
      <c r="AK124" s="24"/>
      <c r="AL124" s="23"/>
      <c r="AM124" s="15"/>
      <c r="AN124" s="25"/>
      <c r="AO124" s="23"/>
      <c r="AP124" s="23"/>
    </row>
    <row r="125" spans="1:42">
      <c r="A125" s="11" t="str">
        <f>'Fluid (molkg) '!A125</f>
        <v>42N/16E-08F01</v>
      </c>
      <c r="B125" s="12" t="str">
        <f>'Fluid (molkg) '!B125</f>
        <v>Cedarville Area (State Hwy 38 to 18), West side of Valley</v>
      </c>
      <c r="C125" s="12" t="str">
        <f>'Fluid (molkg) '!C125</f>
        <v>Domestic</v>
      </c>
      <c r="D125" s="12" t="str">
        <f>'Fluid (molkg) '!D125</f>
        <v>Cased from 7' to 65'</v>
      </c>
      <c r="E125" s="30">
        <f>'Fluid (molkg) '!E125</f>
        <v>65</v>
      </c>
      <c r="F125" s="31">
        <f>'Fluid (molkg) '!F125</f>
        <v>0</v>
      </c>
      <c r="G125" s="11">
        <f>'Fluid (molkg) '!G125</f>
        <v>41.525359999999999</v>
      </c>
      <c r="H125" s="11">
        <f>'Fluid (molkg) '!H125</f>
        <v>-120.17571100000001</v>
      </c>
      <c r="I125" s="11" t="str">
        <f>'Fluid (molkg) '!I125</f>
        <v>42N/16E-08F01</v>
      </c>
      <c r="J125" s="15">
        <f>'Fluid (molkg) '!J125</f>
        <v>2.3035415769765717E-2</v>
      </c>
      <c r="K125" s="21">
        <f>'Fluid (molkg) '!K125</f>
        <v>0</v>
      </c>
      <c r="L125" s="16">
        <f>'Fluid (molkg) '!L125</f>
        <v>0</v>
      </c>
      <c r="M125" s="17">
        <f>'Fluid (molkg) '!M125</f>
        <v>24695</v>
      </c>
      <c r="N125" s="277" t="str">
        <f>'Fluid (molkg) '!N125</f>
        <v/>
      </c>
      <c r="O125" s="265">
        <f>'Fluid (molkg) '!O125</f>
        <v>6.3095734448019329E-9</v>
      </c>
      <c r="P125" s="246"/>
      <c r="Q125" s="303"/>
      <c r="R125" s="265" t="s">
        <v>492</v>
      </c>
      <c r="S125" s="303"/>
      <c r="T125" s="303">
        <f>('Fluid (original units) sorted'!AB125/T$413)*T$414</f>
        <v>3.0573431687863248</v>
      </c>
      <c r="U125" s="303">
        <f>('Fluid (original units) sorted'!AD125/U$413)*U$414</f>
        <v>0.12908249412362355</v>
      </c>
      <c r="V125" s="303">
        <f>('Fluid (original units) sorted'!AE125/V$413)*V$414</f>
        <v>9.0260344681691251E-2</v>
      </c>
      <c r="W125" s="303">
        <f>('Fluid (original units) sorted'!V125/W$413)*W$414</f>
        <v>1.7465069860279443</v>
      </c>
      <c r="X125" s="303">
        <f>('Fluid (original units) sorted'!T125/X$413)*X$414</f>
        <v>0.47847368633961973</v>
      </c>
      <c r="Y125" s="303">
        <f>('Fluid (original units) sorted'!U125/Y$413)*Y$414</f>
        <v>5.6268431108257903E-2</v>
      </c>
      <c r="Z125" s="303">
        <f>('Fluid (original units) sorted'!W125/Z$413)*Z$414</f>
        <v>1.2343139271754784</v>
      </c>
      <c r="AA125" s="251"/>
      <c r="AB125" s="264"/>
      <c r="AC125" s="265">
        <f t="shared" si="1"/>
        <v>0.27396036212131369</v>
      </c>
      <c r="AD125" s="201"/>
      <c r="AE125" s="127"/>
      <c r="AF125" s="127"/>
      <c r="AK125" s="24"/>
      <c r="AL125" s="23"/>
      <c r="AM125" s="15"/>
      <c r="AN125" s="25"/>
      <c r="AO125" s="23"/>
      <c r="AP125" s="23"/>
    </row>
    <row r="126" spans="1:42">
      <c r="A126" s="110" t="str">
        <f>'Fluid (molkg) '!A126</f>
        <v>Eagleville Hot Springs</v>
      </c>
      <c r="E126" s="30"/>
      <c r="F126" s="31"/>
      <c r="J126" s="15"/>
      <c r="N126" s="277"/>
      <c r="O126" s="277"/>
      <c r="P126" s="246"/>
      <c r="Q126" s="303"/>
      <c r="R126" s="265" t="s">
        <v>492</v>
      </c>
      <c r="S126" s="303"/>
      <c r="T126" s="303"/>
      <c r="U126" s="303"/>
      <c r="V126" s="303"/>
      <c r="W126" s="303"/>
      <c r="X126" s="303"/>
      <c r="Y126" s="303"/>
      <c r="Z126" s="303"/>
      <c r="AA126" s="251"/>
      <c r="AB126" s="289"/>
      <c r="AC126" s="265"/>
      <c r="AD126" s="201"/>
      <c r="AK126" s="24"/>
      <c r="AL126" s="23"/>
      <c r="AM126" s="15"/>
      <c r="AN126" s="25"/>
      <c r="AO126" s="23"/>
      <c r="AP126" s="23"/>
    </row>
    <row r="127" spans="1:42" s="26" customFormat="1">
      <c r="A127" s="26" t="str">
        <f>'Fluid (molkg) '!A127</f>
        <v>Menlo Baths</v>
      </c>
      <c r="B127" s="39" t="str">
        <f>'Fluid (molkg) '!B127</f>
        <v>Eagleville Area (South of State Highway 38)</v>
      </c>
      <c r="C127" s="39">
        <f>'Fluid (molkg) '!C127</f>
        <v>0</v>
      </c>
      <c r="D127" s="39" t="str">
        <f>'Fluid (molkg) '!D127</f>
        <v>Hot Spring</v>
      </c>
      <c r="E127" s="26">
        <f>'Fluid (molkg) '!E127</f>
        <v>0</v>
      </c>
      <c r="F127" s="40">
        <f>'Fluid (molkg) '!F127</f>
        <v>0</v>
      </c>
      <c r="G127" s="26">
        <f>'Fluid (molkg) '!G127</f>
        <v>41.265833000000001</v>
      </c>
      <c r="H127" s="26">
        <f>'Fluid (molkg) '!H127</f>
        <v>-120.078833</v>
      </c>
      <c r="I127" s="51" t="str">
        <f>'Fluid (molkg) '!I127</f>
        <v>Menlo Baths Hot Springs</v>
      </c>
      <c r="J127" s="217">
        <f>'Fluid (molkg) '!J127</f>
        <v>-0.88865779470619688</v>
      </c>
      <c r="K127" s="41">
        <f>'Fluid (molkg) '!K127</f>
        <v>133.88</v>
      </c>
      <c r="L127" s="41">
        <f>'Fluid (molkg) '!L127</f>
        <v>56.6</v>
      </c>
      <c r="M127" s="42">
        <f>'Fluid (molkg) '!M127</f>
        <v>20748</v>
      </c>
      <c r="N127" s="267">
        <f>'Fluid (molkg) '!N127</f>
        <v>1.0000000000000001E-9</v>
      </c>
      <c r="O127" s="267" t="str">
        <f>'Fluid (molkg) '!O127</f>
        <v/>
      </c>
      <c r="P127" s="55"/>
      <c r="Q127" s="268"/>
      <c r="R127" s="265" t="s">
        <v>492</v>
      </c>
      <c r="S127" s="267">
        <f>('Fluid (original units) sorted'!AF127/S$413)*S$414</f>
        <v>0.1579080094258449</v>
      </c>
      <c r="T127" s="267">
        <f>('Fluid (original units) sorted'!AB127/T$413)*T$414</f>
        <v>0.63916822907789328</v>
      </c>
      <c r="U127" s="267">
        <f>('Fluid (original units) sorted'!AD127/U$413)*U$414</f>
        <v>2.5400103682390442</v>
      </c>
      <c r="V127" s="267">
        <f>('Fluid (original units) sorted'!AE127/V$413)*V$414</f>
        <v>0.76157165825176987</v>
      </c>
      <c r="W127" s="267">
        <f>('Fluid (original units) sorted'!V127/W$413)*W$414</f>
        <v>0.24950099800399203</v>
      </c>
      <c r="X127" s="267"/>
      <c r="Y127" s="267"/>
      <c r="Z127" s="267">
        <f>('Fluid (original units) sorted'!W127/Z$413)*Z$414</f>
        <v>1.6457519029006377E-2</v>
      </c>
      <c r="AA127" s="267"/>
      <c r="AB127" s="269"/>
      <c r="AC127" s="265"/>
      <c r="AD127" s="218"/>
      <c r="AE127" s="131"/>
      <c r="AF127" s="131"/>
      <c r="AG127" s="131"/>
      <c r="AH127" s="54"/>
      <c r="AJ127" s="51"/>
      <c r="AL127" s="71"/>
      <c r="AM127" s="217"/>
      <c r="AN127" s="219"/>
      <c r="AO127" s="71"/>
      <c r="AP127" s="71"/>
    </row>
    <row r="128" spans="1:42" s="26" customFormat="1">
      <c r="A128" s="26" t="str">
        <f>'Fluid (molkg) '!A128</f>
        <v>Menlo Baths</v>
      </c>
      <c r="B128" s="39" t="str">
        <f>'Fluid (molkg) '!B128</f>
        <v>Eagleville Area (South of State Highway 38)</v>
      </c>
      <c r="C128" s="39">
        <f>'Fluid (molkg) '!C128</f>
        <v>0</v>
      </c>
      <c r="D128" s="39" t="str">
        <f>'Fluid (molkg) '!D128</f>
        <v>Hot Spring</v>
      </c>
      <c r="E128" s="26">
        <f>'Fluid (molkg) '!E128</f>
        <v>0</v>
      </c>
      <c r="F128" s="40">
        <f>'Fluid (molkg) '!F128</f>
        <v>0</v>
      </c>
      <c r="G128" s="26">
        <f>'Fluid (molkg) '!G128</f>
        <v>41.265833000000001</v>
      </c>
      <c r="H128" s="26">
        <f>'Fluid (molkg) '!H128</f>
        <v>-120.078833</v>
      </c>
      <c r="I128" s="51" t="str">
        <f>'Fluid (molkg) '!I128</f>
        <v>Menlo Baths Hot Springs</v>
      </c>
      <c r="J128" s="217">
        <f>'Fluid (molkg) '!J128</f>
        <v>2.5516099393515422E-2</v>
      </c>
      <c r="K128" s="41">
        <f>'Fluid (molkg) '!K128</f>
        <v>135.32</v>
      </c>
      <c r="L128" s="41">
        <f>'Fluid (molkg) '!L128</f>
        <v>57.4</v>
      </c>
      <c r="M128" s="42">
        <f>'Fluid (molkg) '!M128</f>
        <v>26899</v>
      </c>
      <c r="N128" s="267">
        <f>'Fluid (molkg) '!N128</f>
        <v>1.2589254117941623E-9</v>
      </c>
      <c r="O128" s="267" t="str">
        <f>'Fluid (molkg) '!O128</f>
        <v/>
      </c>
      <c r="P128" s="55"/>
      <c r="Q128" s="268"/>
      <c r="R128" s="265" t="s">
        <v>492</v>
      </c>
      <c r="S128" s="267">
        <f>('Fluid (original units) sorted'!AF128/S$413)*S$414</f>
        <v>0.20001681193940354</v>
      </c>
      <c r="T128" s="267">
        <f>('Fluid (original units) sorted'!AB128/T$413)*T$414</f>
        <v>1.0161135949443432</v>
      </c>
      <c r="U128" s="267">
        <f>('Fluid (original units) sorted'!AD128/U$413)*U$414</f>
        <v>2.4983708540056169</v>
      </c>
      <c r="V128" s="267">
        <f>('Fluid (original units) sorted'!AE128/V$413)*V$414</f>
        <v>0.7051589428257129</v>
      </c>
      <c r="W128" s="267">
        <f>('Fluid (original units) sorted'!V128/W$413)*W$414</f>
        <v>0.25449101796407186</v>
      </c>
      <c r="X128" s="267">
        <f>('Fluid (original units) sorted'!T128/X$413)*X$414</f>
        <v>4.3497607849056337</v>
      </c>
      <c r="Y128" s="267">
        <f>('Fluid (original units) sorted'!U128/Y$413)*Y$414</f>
        <v>3.5807183432527756E-2</v>
      </c>
      <c r="Z128" s="267">
        <f>('Fluid (original units) sorted'!W128/Z$413)*Z$414</f>
        <v>8.2287595145031887E-3</v>
      </c>
      <c r="AA128" s="267"/>
      <c r="AB128" s="269"/>
      <c r="AC128" s="265">
        <f t="shared" si="1"/>
        <v>17.092001201864491</v>
      </c>
      <c r="AD128" s="218"/>
      <c r="AE128" s="131"/>
      <c r="AF128" s="131"/>
      <c r="AG128" s="131"/>
      <c r="AH128" s="54"/>
      <c r="AJ128" s="51"/>
      <c r="AL128" s="71"/>
      <c r="AM128" s="217"/>
      <c r="AN128" s="219"/>
      <c r="AO128" s="71"/>
      <c r="AP128" s="71"/>
    </row>
    <row r="129" spans="1:42" s="26" customFormat="1">
      <c r="A129" s="26" t="str">
        <f>'Fluid (molkg) '!A129</f>
        <v>Menlo Baths</v>
      </c>
      <c r="B129" s="39" t="str">
        <f>'Fluid (molkg) '!B129</f>
        <v>Eagleville Area (South of State Highway 38)</v>
      </c>
      <c r="C129" s="39" t="str">
        <f>'Fluid (molkg) '!C129</f>
        <v>Irrigation</v>
      </c>
      <c r="D129" s="39" t="str">
        <f>'Fluid (molkg) '!D129</f>
        <v>Hot Spring</v>
      </c>
      <c r="E129" s="26">
        <f>'Fluid (molkg) '!E129</f>
        <v>0</v>
      </c>
      <c r="F129" s="40">
        <f>'Fluid (molkg) '!F129</f>
        <v>0</v>
      </c>
      <c r="G129" s="26">
        <f>'Fluid (molkg) '!G129</f>
        <v>41.265833000000001</v>
      </c>
      <c r="H129" s="26">
        <f>'Fluid (molkg) '!H129</f>
        <v>-120.078833</v>
      </c>
      <c r="I129" s="26" t="str">
        <f>'Fluid (molkg) '!I129</f>
        <v>39N/17E-07A03</v>
      </c>
      <c r="J129" s="217">
        <f>'Fluid (molkg) '!J129</f>
        <v>1.0432915731251206E-2</v>
      </c>
      <c r="K129" s="41">
        <f>'Fluid (molkg) '!K129</f>
        <v>135.86000000000001</v>
      </c>
      <c r="L129" s="41">
        <f>'Fluid (molkg) '!L129</f>
        <v>57.7</v>
      </c>
      <c r="M129" s="42">
        <f>'Fluid (molkg) '!M129</f>
        <v>21349</v>
      </c>
      <c r="N129" s="290" t="str">
        <f>'Fluid (molkg) '!N129</f>
        <v/>
      </c>
      <c r="O129" s="267">
        <f>'Fluid (molkg) '!O129</f>
        <v>6.3095734448019329E-9</v>
      </c>
      <c r="P129" s="52"/>
      <c r="Q129" s="267"/>
      <c r="R129" s="265" t="s">
        <v>492</v>
      </c>
      <c r="S129" s="267">
        <f>('Fluid (original units) sorted'!AF129/S$413)*S$414</f>
        <v>0.2105440125677932</v>
      </c>
      <c r="T129" s="267">
        <f>('Fluid (original units) sorted'!AB129/T$413)*T$414</f>
        <v>1.0191143895954415</v>
      </c>
      <c r="U129" s="267">
        <f>('Fluid (original units) sorted'!AD129/U$413)*U$414</f>
        <v>2.3734523113053361</v>
      </c>
      <c r="V129" s="267">
        <f>('Fluid (original units) sorted'!AE129/V$413)*V$414</f>
        <v>0.84619073139085543</v>
      </c>
      <c r="W129" s="267">
        <f>('Fluid (original units) sorted'!V129/W$413)*W$414</f>
        <v>0.26946107784431139</v>
      </c>
      <c r="X129" s="267">
        <f>('Fluid (original units) sorted'!T129/X$413)*X$414</f>
        <v>4.2192679613584652</v>
      </c>
      <c r="Y129" s="267">
        <f>('Fluid (original units) sorted'!U129/Y$413)*Y$414</f>
        <v>5.1153119189325365E-2</v>
      </c>
      <c r="Z129" s="267">
        <f>('Fluid (original units) sorted'!W129/Z$413)*Z$414</f>
        <v>8.2287595145031887E-3</v>
      </c>
      <c r="AA129" s="267"/>
      <c r="AB129" s="269"/>
      <c r="AC129" s="265">
        <f t="shared" si="1"/>
        <v>15.658172212152525</v>
      </c>
      <c r="AD129" s="218"/>
      <c r="AE129" s="131"/>
      <c r="AF129" s="131"/>
      <c r="AG129" s="131"/>
      <c r="AH129" s="44"/>
      <c r="AL129" s="71"/>
      <c r="AM129" s="217"/>
      <c r="AN129" s="219"/>
      <c r="AO129" s="71"/>
      <c r="AP129" s="71"/>
    </row>
    <row r="130" spans="1:42" s="26" customFormat="1">
      <c r="A130" s="26" t="str">
        <f>'Fluid (molkg) '!A130</f>
        <v>Menlo Baths</v>
      </c>
      <c r="B130" s="39" t="str">
        <f>'Fluid (molkg) '!B130</f>
        <v>Eagleville Area (South of State Highway 38)</v>
      </c>
      <c r="C130" s="39">
        <f>'Fluid (molkg) '!C130</f>
        <v>0</v>
      </c>
      <c r="D130" s="39" t="str">
        <f>'Fluid (molkg) '!D130</f>
        <v>Hot Spring</v>
      </c>
      <c r="E130" s="26">
        <f>'Fluid (molkg) '!E130</f>
        <v>0</v>
      </c>
      <c r="F130" s="40">
        <f>'Fluid (molkg) '!F130</f>
        <v>150</v>
      </c>
      <c r="G130" s="26">
        <f>'Fluid (molkg) '!G130</f>
        <v>41.265833000000001</v>
      </c>
      <c r="H130" s="26">
        <f>'Fluid (molkg) '!H130</f>
        <v>-120.078833</v>
      </c>
      <c r="I130" s="51" t="str">
        <f>'Fluid (molkg) '!I130</f>
        <v>SVF 1 Menlo Baths Hot Spring</v>
      </c>
      <c r="J130" s="217">
        <f>'Fluid (molkg) '!J130</f>
        <v>4.164582373134643E-3</v>
      </c>
      <c r="K130" s="41">
        <f>'Fluid (molkg) '!K130</f>
        <v>138.19999999999999</v>
      </c>
      <c r="L130" s="41">
        <f>'Fluid (molkg) '!L130</f>
        <v>59</v>
      </c>
      <c r="M130" s="58">
        <f>'Fluid (molkg) '!M130</f>
        <v>1974</v>
      </c>
      <c r="N130" s="267" t="str">
        <f>'Fluid (molkg) '!N130</f>
        <v/>
      </c>
      <c r="O130" s="267" t="str">
        <f>'Fluid (molkg) '!O130</f>
        <v/>
      </c>
      <c r="P130" s="55"/>
      <c r="Q130" s="268"/>
      <c r="R130" s="265" t="s">
        <v>492</v>
      </c>
      <c r="S130" s="267"/>
      <c r="T130" s="267">
        <f>('Fluid (original units) sorted'!AB130/T$413)*T$414</f>
        <v>1.3537255313290764</v>
      </c>
      <c r="U130" s="267">
        <f>('Fluid (original units) sorted'!AD130/U$413)*U$414</f>
        <v>2.4983708540056169</v>
      </c>
      <c r="V130" s="267">
        <f>('Fluid (original units) sorted'!AE130/V$413)*V$414</f>
        <v>0.71926212168222714</v>
      </c>
      <c r="W130" s="267">
        <f>('Fluid (original units) sorted'!V130/W$413)*W$414</f>
        <v>0.29940119760479045</v>
      </c>
      <c r="X130" s="267">
        <f>('Fluid (original units) sorted'!T130/X$413)*X$414</f>
        <v>4.262765569207521</v>
      </c>
      <c r="Y130" s="267">
        <f>('Fluid (original units) sorted'!U130/Y$413)*Y$414</f>
        <v>3.6574480220367633E-2</v>
      </c>
      <c r="Z130" s="267">
        <f>('Fluid (original units) sorted'!W130/Z$413)*Z$414</f>
        <v>6.5830076116025508E-3</v>
      </c>
      <c r="AA130" s="267"/>
      <c r="AB130" s="269"/>
      <c r="AC130" s="265">
        <f t="shared" si="1"/>
        <v>14.23763700115312</v>
      </c>
      <c r="AD130" s="218"/>
      <c r="AE130" s="131"/>
      <c r="AF130" s="131"/>
      <c r="AG130" s="130"/>
      <c r="AH130" s="54"/>
      <c r="AJ130" s="51"/>
      <c r="AL130" s="71"/>
      <c r="AM130" s="217"/>
      <c r="AN130" s="219"/>
      <c r="AO130" s="71"/>
      <c r="AP130" s="71"/>
    </row>
    <row r="131" spans="1:42" s="26" customFormat="1">
      <c r="A131" s="26" t="str">
        <f>'Fluid (molkg) '!A131</f>
        <v>Menlo Baths (Adjacent 1)</v>
      </c>
      <c r="B131" s="39" t="str">
        <f>'Fluid (molkg) '!B131</f>
        <v>Eagleville Area (South of State Highway 38)</v>
      </c>
      <c r="C131" s="39" t="str">
        <f>'Fluid (molkg) '!C131</f>
        <v>Domestic</v>
      </c>
      <c r="D131" s="39" t="str">
        <f>'Fluid (molkg) '!D131</f>
        <v>Hot Spring</v>
      </c>
      <c r="E131" s="26">
        <f>'Fluid (molkg) '!E131</f>
        <v>0</v>
      </c>
      <c r="F131" s="40">
        <f>'Fluid (molkg) '!F131</f>
        <v>0</v>
      </c>
      <c r="G131" s="26">
        <f>'Fluid (molkg) '!G131</f>
        <v>41.269407999999999</v>
      </c>
      <c r="H131" s="26">
        <f>'Fluid (molkg) '!H131</f>
        <v>-120.083288</v>
      </c>
      <c r="I131" s="26" t="str">
        <f>'Fluid (molkg) '!I131</f>
        <v>39N/17E-07A01</v>
      </c>
      <c r="J131" s="217">
        <f>'Fluid (molkg) '!J131</f>
        <v>4.7464379153290494E-4</v>
      </c>
      <c r="K131" s="41">
        <f>'Fluid (molkg) '!K131</f>
        <v>122</v>
      </c>
      <c r="L131" s="41">
        <f>'Fluid (molkg) '!L131</f>
        <v>50</v>
      </c>
      <c r="M131" s="42">
        <f>'Fluid (molkg) '!M131</f>
        <v>21349</v>
      </c>
      <c r="N131" s="290" t="str">
        <f>'Fluid (molkg) '!N131</f>
        <v/>
      </c>
      <c r="O131" s="267">
        <f>'Fluid (molkg) '!O131</f>
        <v>2.5118864315095812E-9</v>
      </c>
      <c r="P131" s="52"/>
      <c r="Q131" s="267"/>
      <c r="R131" s="265" t="s">
        <v>492</v>
      </c>
      <c r="S131" s="267">
        <f>('Fluid (original units) sorted'!AF131/S$413)*S$414</f>
        <v>0.13159000785487074</v>
      </c>
      <c r="T131" s="267">
        <f>('Fluid (original units) sorted'!AB131/T$413)*T$414</f>
        <v>1.2788886457668287</v>
      </c>
      <c r="U131" s="267">
        <f>('Fluid (original units) sorted'!AD131/U$413)*U$414</f>
        <v>2.0403361974379206</v>
      </c>
      <c r="V131" s="267">
        <f>('Fluid (original units) sorted'!AE131/V$413)*V$414</f>
        <v>0.73336530053874138</v>
      </c>
      <c r="W131" s="267">
        <f>('Fluid (original units) sorted'!V131/W$413)*W$414</f>
        <v>0.27445109780439125</v>
      </c>
      <c r="X131" s="267">
        <f>('Fluid (original units) sorted'!T131/X$413)*X$414</f>
        <v>3.8277894907169578</v>
      </c>
      <c r="Y131" s="267">
        <f>('Fluid (original units) sorted'!U131/Y$413)*Y$414</f>
        <v>5.6268431108257903E-2</v>
      </c>
      <c r="Z131" s="267">
        <f>('Fluid (original units) sorted'!W131/Z$413)*Z$414</f>
        <v>3.2915038058012755E-2</v>
      </c>
      <c r="AA131" s="267"/>
      <c r="AB131" s="269"/>
      <c r="AC131" s="265">
        <f t="shared" si="1"/>
        <v>13.947072980721423</v>
      </c>
      <c r="AD131" s="218"/>
      <c r="AE131" s="131"/>
      <c r="AF131" s="131"/>
      <c r="AG131" s="131"/>
      <c r="AH131" s="44"/>
      <c r="AL131" s="71"/>
      <c r="AM131" s="217"/>
      <c r="AN131" s="219"/>
      <c r="AO131" s="71"/>
      <c r="AP131" s="71"/>
    </row>
    <row r="132" spans="1:42" s="26" customFormat="1">
      <c r="A132" s="26" t="str">
        <f>'Fluid (molkg) '!A132</f>
        <v>Menlo Baths (Adjacent 2)</v>
      </c>
      <c r="B132" s="39" t="str">
        <f>'Fluid (molkg) '!B132</f>
        <v>Eagleville Area (South of State Highway 38)</v>
      </c>
      <c r="C132" s="39" t="str">
        <f>'Fluid (molkg) '!C132</f>
        <v>Domestic</v>
      </c>
      <c r="D132" s="39" t="str">
        <f>'Fluid (molkg) '!D132</f>
        <v>Hot Spring</v>
      </c>
      <c r="E132" s="26">
        <f>'Fluid (molkg) '!E132</f>
        <v>0</v>
      </c>
      <c r="F132" s="40">
        <f>'Fluid (molkg) '!F132</f>
        <v>0</v>
      </c>
      <c r="G132" s="26">
        <f>'Fluid (molkg) '!G132</f>
        <v>41.266119000000003</v>
      </c>
      <c r="H132" s="26">
        <f>'Fluid (molkg) '!H132</f>
        <v>-120.081108</v>
      </c>
      <c r="I132" s="26" t="str">
        <f>'Fluid (molkg) '!I132</f>
        <v>39N/17E-07A02</v>
      </c>
      <c r="J132" s="217">
        <f>'Fluid (molkg) '!J132</f>
        <v>0.36716262007924982</v>
      </c>
      <c r="K132" s="41">
        <f>'Fluid (molkg) '!K132</f>
        <v>123.8</v>
      </c>
      <c r="L132" s="41">
        <f>'Fluid (molkg) '!L132</f>
        <v>51</v>
      </c>
      <c r="M132" s="42">
        <f>'Fluid (molkg) '!M132</f>
        <v>30244</v>
      </c>
      <c r="N132" s="267">
        <f>'Fluid (molkg) '!N132</f>
        <v>1.2589254117941623E-9</v>
      </c>
      <c r="O132" s="267">
        <f>'Fluid (molkg) '!O132</f>
        <v>1E-8</v>
      </c>
      <c r="P132" s="52"/>
      <c r="Q132" s="267"/>
      <c r="R132" s="265" t="s">
        <v>492</v>
      </c>
      <c r="S132" s="267">
        <f>('Fluid (original units) sorted'!AF132/S$413)*S$414</f>
        <v>0.22107121319618286</v>
      </c>
      <c r="T132" s="267">
        <f>('Fluid (original units) sorted'!AB132/T$413)*T$414</f>
        <v>1.0191143895954415</v>
      </c>
      <c r="U132" s="267"/>
      <c r="V132" s="267">
        <f>('Fluid (original units) sorted'!AE132/V$413)*V$414</f>
        <v>0.7051589428257129</v>
      </c>
      <c r="W132" s="267">
        <f>('Fluid (original units) sorted'!V132/W$413)*W$414</f>
        <v>0.24950099800399203</v>
      </c>
      <c r="X132" s="267">
        <f>('Fluid (original units) sorted'!T132/X$413)*X$414</f>
        <v>3.9147847064150705</v>
      </c>
      <c r="Y132" s="267">
        <f>('Fluid (original units) sorted'!U132/Y$413)*Y$414</f>
        <v>3.8364839391994025E-2</v>
      </c>
      <c r="Z132" s="267"/>
      <c r="AA132" s="267"/>
      <c r="AB132" s="269"/>
      <c r="AC132" s="265">
        <f t="shared" si="1"/>
        <v>15.690457103311601</v>
      </c>
      <c r="AD132" s="218"/>
      <c r="AE132" s="132"/>
      <c r="AF132" s="131"/>
      <c r="AG132" s="131"/>
      <c r="AH132" s="44"/>
      <c r="AL132" s="71"/>
      <c r="AM132" s="217"/>
      <c r="AN132" s="219"/>
      <c r="AO132" s="71"/>
      <c r="AP132" s="71"/>
    </row>
    <row r="133" spans="1:42" s="26" customFormat="1">
      <c r="A133" s="26" t="str">
        <f>'Fluid (molkg) '!A133</f>
        <v>Menlo Baths (Adjacent 2)</v>
      </c>
      <c r="B133" s="39" t="str">
        <f>'Fluid (molkg) '!B133</f>
        <v>Eagleville Area (South of State Highway 38)</v>
      </c>
      <c r="C133" s="39" t="str">
        <f>'Fluid (molkg) '!C133</f>
        <v>Domestic</v>
      </c>
      <c r="D133" s="39" t="str">
        <f>'Fluid (molkg) '!D133</f>
        <v>Hot Spring</v>
      </c>
      <c r="E133" s="26">
        <f>'Fluid (molkg) '!E133</f>
        <v>0</v>
      </c>
      <c r="F133" s="40">
        <f>'Fluid (molkg) '!F133</f>
        <v>0</v>
      </c>
      <c r="G133" s="26">
        <f>'Fluid (molkg) '!G133</f>
        <v>41.266119000000003</v>
      </c>
      <c r="H133" s="26">
        <f>'Fluid (molkg) '!H133</f>
        <v>-120.081108</v>
      </c>
      <c r="I133" s="26" t="str">
        <f>'Fluid (molkg) '!I133</f>
        <v>39N/17E-07A02</v>
      </c>
      <c r="J133" s="217">
        <f>'Fluid (molkg) '!J133</f>
        <v>-2.0502265937450623E-3</v>
      </c>
      <c r="K133" s="41">
        <f>'Fluid (molkg) '!K133</f>
        <v>125.96000000000001</v>
      </c>
      <c r="L133" s="41">
        <f>'Fluid (molkg) '!L133</f>
        <v>52.2</v>
      </c>
      <c r="M133" s="42">
        <f>'Fluid (molkg) '!M133</f>
        <v>21349</v>
      </c>
      <c r="N133" s="290" t="str">
        <f>'Fluid (molkg) '!N133</f>
        <v/>
      </c>
      <c r="O133" s="267">
        <f>'Fluid (molkg) '!O133</f>
        <v>2.5118864315095812E-9</v>
      </c>
      <c r="P133" s="52"/>
      <c r="Q133" s="267"/>
      <c r="R133" s="265" t="s">
        <v>492</v>
      </c>
      <c r="S133" s="267">
        <f>('Fluid (original units) sorted'!AF133/S$413)*S$414</f>
        <v>0.18422601099681904</v>
      </c>
      <c r="T133" s="267">
        <f>('Fluid (original units) sorted'!AB133/T$413)*T$414</f>
        <v>1.1190275650459751</v>
      </c>
      <c r="U133" s="267">
        <f>('Fluid (original units) sorted'!AD133/U$413)*U$414</f>
        <v>2.415091825538763</v>
      </c>
      <c r="V133" s="267">
        <f>('Fluid (original units) sorted'!AE133/V$413)*V$414</f>
        <v>0.78977801596479835</v>
      </c>
      <c r="W133" s="267">
        <f>('Fluid (original units) sorted'!V133/W$413)*W$414</f>
        <v>0.28443113772455092</v>
      </c>
      <c r="X133" s="267">
        <f>('Fluid (original units) sorted'!T133/X$413)*X$414</f>
        <v>4.1322727456603525</v>
      </c>
      <c r="Y133" s="267">
        <f>('Fluid (original units) sorted'!U133/Y$413)*Y$414</f>
        <v>6.1383743027190435E-2</v>
      </c>
      <c r="Z133" s="267">
        <f>('Fluid (original units) sorted'!W133/Z$413)*Z$414</f>
        <v>1.6457519029006377E-2</v>
      </c>
      <c r="AA133" s="267"/>
      <c r="AB133" s="269"/>
      <c r="AC133" s="265">
        <f t="shared" ref="AC133:AC196" si="2">X133/W133</f>
        <v>14.528201021584817</v>
      </c>
      <c r="AD133" s="218"/>
      <c r="AE133" s="131"/>
      <c r="AF133" s="131"/>
      <c r="AG133" s="131"/>
      <c r="AH133" s="44"/>
      <c r="AL133" s="71"/>
      <c r="AM133" s="217"/>
      <c r="AN133" s="219"/>
      <c r="AO133" s="71"/>
      <c r="AP133" s="71"/>
    </row>
    <row r="134" spans="1:42" s="26" customFormat="1">
      <c r="A134" s="26" t="str">
        <f>'Fluid (molkg) '!A134</f>
        <v>Menlo Baths (Adjacent 2)</v>
      </c>
      <c r="B134" s="39" t="str">
        <f>'Fluid (molkg) '!B134</f>
        <v>Eagleville Area (South of State Highway 38)</v>
      </c>
      <c r="C134" s="39" t="str">
        <f>'Fluid (molkg) '!C134</f>
        <v>Domestic</v>
      </c>
      <c r="D134" s="39" t="str">
        <f>'Fluid (molkg) '!D134</f>
        <v>Hot Spring</v>
      </c>
      <c r="E134" s="26">
        <f>'Fluid (molkg) '!E134</f>
        <v>0</v>
      </c>
      <c r="F134" s="40">
        <f>'Fluid (molkg) '!F134</f>
        <v>0</v>
      </c>
      <c r="G134" s="26">
        <f>'Fluid (molkg) '!G134</f>
        <v>41.266119000000003</v>
      </c>
      <c r="H134" s="26">
        <f>'Fluid (molkg) '!H134</f>
        <v>-120.081108</v>
      </c>
      <c r="I134" s="26" t="str">
        <f>'Fluid (molkg) '!I134</f>
        <v>39N/17E-07A02</v>
      </c>
      <c r="J134" s="217">
        <f>'Fluid (molkg) '!J134</f>
        <v>-5.2702533403282655E-3</v>
      </c>
      <c r="K134" s="41">
        <f>'Fluid (molkg) '!K134</f>
        <v>0</v>
      </c>
      <c r="L134" s="41">
        <f>'Fluid (molkg) '!L134</f>
        <v>0</v>
      </c>
      <c r="M134" s="42">
        <f>'Fluid (molkg) '!M134</f>
        <v>24693</v>
      </c>
      <c r="N134" s="290" t="str">
        <f>'Fluid (molkg) '!N134</f>
        <v/>
      </c>
      <c r="O134" s="267">
        <f>'Fluid (molkg) '!O134</f>
        <v>7.9432823472428087E-9</v>
      </c>
      <c r="P134" s="52"/>
      <c r="Q134" s="267"/>
      <c r="R134" s="265" t="s">
        <v>492</v>
      </c>
      <c r="S134" s="267">
        <f>('Fluid (original units) sorted'!AF134/S$413)*S$414</f>
        <v>0.17369881036842938</v>
      </c>
      <c r="T134" s="267">
        <f>('Fluid (original units) sorted'!AB134/T$413)*T$414</f>
        <v>0.95916648432512142</v>
      </c>
      <c r="U134" s="267">
        <f>('Fluid (original units) sorted'!AD134/U$413)*U$414</f>
        <v>2.6024696395891844</v>
      </c>
      <c r="V134" s="267">
        <f>('Fluid (original units) sorted'!AE134/V$413)*V$414</f>
        <v>0.78977801596479835</v>
      </c>
      <c r="W134" s="267">
        <f>('Fluid (original units) sorted'!V134/W$413)*W$414</f>
        <v>0.22954091816367264</v>
      </c>
      <c r="X134" s="267">
        <f>('Fluid (original units) sorted'!T134/X$413)*X$414</f>
        <v>4.1757703535094084</v>
      </c>
      <c r="Y134" s="267">
        <f>('Fluid (original units) sorted'!U134/Y$413)*Y$414</f>
        <v>3.5807183432527756E-2</v>
      </c>
      <c r="Z134" s="267">
        <f>('Fluid (original units) sorted'!W134/Z$413)*Z$414</f>
        <v>4.9372557087019132E-2</v>
      </c>
      <c r="AA134" s="267"/>
      <c r="AB134" s="269"/>
      <c r="AC134" s="265">
        <f t="shared" si="2"/>
        <v>18.191834322680119</v>
      </c>
      <c r="AD134" s="218"/>
      <c r="AE134" s="131"/>
      <c r="AF134" s="131"/>
      <c r="AG134" s="131"/>
      <c r="AH134" s="44"/>
      <c r="AL134" s="71"/>
      <c r="AM134" s="217"/>
      <c r="AN134" s="219"/>
      <c r="AO134" s="71"/>
      <c r="AP134" s="71"/>
    </row>
    <row r="135" spans="1:42" s="26" customFormat="1">
      <c r="A135" s="26" t="str">
        <f>'Fluid (molkg) '!A135</f>
        <v>Squaw Baths</v>
      </c>
      <c r="B135" s="39" t="str">
        <f>'Fluid (molkg) '!B135</f>
        <v>Eagleville Area (South of State Highway 38)</v>
      </c>
      <c r="C135" s="39" t="str">
        <f>'Fluid (molkg) '!C135</f>
        <v>Domestic</v>
      </c>
      <c r="D135" s="39" t="str">
        <f>'Fluid (molkg) '!D135</f>
        <v>Hot Spring</v>
      </c>
      <c r="E135" s="26">
        <f>'Fluid (molkg) '!E135</f>
        <v>0</v>
      </c>
      <c r="F135" s="40">
        <f>'Fluid (molkg) '!F135</f>
        <v>0</v>
      </c>
      <c r="G135" s="26">
        <f>'Fluid (molkg) '!G135</f>
        <v>41.209465000000002</v>
      </c>
      <c r="H135" s="26">
        <f>'Fluid (molkg) '!H135</f>
        <v>-120.059884</v>
      </c>
      <c r="I135" s="26" t="str">
        <f>'Fluid (molkg) '!I135</f>
        <v>39N/17E-29C02</v>
      </c>
      <c r="J135" s="217">
        <f>'Fluid (molkg) '!J135</f>
        <v>-0.25509881195695727</v>
      </c>
      <c r="K135" s="41">
        <f>'Fluid (molkg) '!K135</f>
        <v>75.92</v>
      </c>
      <c r="L135" s="41">
        <f>'Fluid (molkg) '!L135</f>
        <v>24.4</v>
      </c>
      <c r="M135" s="42">
        <f>'Fluid (molkg) '!M135</f>
        <v>21349</v>
      </c>
      <c r="N135" s="270" t="str">
        <f>'Fluid (molkg) '!N135</f>
        <v/>
      </c>
      <c r="O135" s="267">
        <f>'Fluid (molkg) '!O135</f>
        <v>3.9810717055349665E-9</v>
      </c>
      <c r="P135" s="52"/>
      <c r="Q135" s="267"/>
      <c r="R135" s="265" t="s">
        <v>492</v>
      </c>
      <c r="S135" s="267">
        <f>('Fluid (original units) sorted'!AF135/S$413)*S$414</f>
        <v>3.1581601885168981E-2</v>
      </c>
      <c r="T135" s="267">
        <f>('Fluid (original units) sorted'!AB135/T$413)*T$414</f>
        <v>1.7584718879293892</v>
      </c>
      <c r="U135" s="267">
        <f>('Fluid (original units) sorted'!AD135/U$413)*U$414</f>
        <v>0.24983708540056171</v>
      </c>
      <c r="V135" s="267">
        <f>('Fluid (original units) sorted'!AE135/V$413)*V$414</f>
        <v>1.5513496742165682</v>
      </c>
      <c r="W135" s="267">
        <f>('Fluid (original units) sorted'!V135/W$413)*W$414</f>
        <v>0.49900199600798406</v>
      </c>
      <c r="X135" s="267">
        <f>('Fluid (original units) sorted'!T135/X$413)*X$414</f>
        <v>1.4789186668679155</v>
      </c>
      <c r="Y135" s="267">
        <f>('Fluid (original units) sorted'!U135/Y$413)*Y$414</f>
        <v>7.6729678783988051E-2</v>
      </c>
      <c r="Z135" s="267">
        <f>('Fluid (original units) sorted'!W135/Z$413)*Z$414</f>
        <v>9.8745114174038265E-2</v>
      </c>
      <c r="AA135" s="267"/>
      <c r="AB135" s="269"/>
      <c r="AC135" s="265">
        <f t="shared" si="2"/>
        <v>2.9637530084033026</v>
      </c>
      <c r="AD135" s="218"/>
      <c r="AE135" s="131"/>
      <c r="AF135" s="131"/>
      <c r="AG135" s="131"/>
      <c r="AH135" s="44"/>
      <c r="AL135" s="71"/>
      <c r="AM135" s="217"/>
      <c r="AN135" s="219"/>
      <c r="AO135" s="71"/>
      <c r="AP135" s="71"/>
    </row>
    <row r="136" spans="1:42" s="26" customFormat="1">
      <c r="A136" s="26" t="str">
        <f>'Fluid (molkg) '!A136</f>
        <v>Squaw Baths</v>
      </c>
      <c r="B136" s="39" t="str">
        <f>'Fluid (molkg) '!B136</f>
        <v>Eagleville Area (South of State Highway 38)</v>
      </c>
      <c r="C136" s="39" t="str">
        <f>'Fluid (molkg) '!C136</f>
        <v>Domestic</v>
      </c>
      <c r="D136" s="39" t="str">
        <f>'Fluid (molkg) '!D136</f>
        <v>Hot Spring</v>
      </c>
      <c r="E136" s="26">
        <f>'Fluid (molkg) '!E136</f>
        <v>0</v>
      </c>
      <c r="F136" s="40">
        <f>'Fluid (molkg) '!F136</f>
        <v>0</v>
      </c>
      <c r="G136" s="26">
        <f>'Fluid (molkg) '!G136</f>
        <v>41.209465000000002</v>
      </c>
      <c r="H136" s="26">
        <f>'Fluid (molkg) '!H136</f>
        <v>-120.059884</v>
      </c>
      <c r="I136" s="50" t="str">
        <f>'Fluid (molkg) '!I136</f>
        <v>39N/17E-29C02</v>
      </c>
      <c r="J136" s="217">
        <f>'Fluid (molkg) '!J136</f>
        <v>0.20474179966525471</v>
      </c>
      <c r="K136" s="41">
        <f>'Fluid (molkg) '!K136</f>
        <v>102.02</v>
      </c>
      <c r="L136" s="41">
        <f>'Fluid (molkg) '!L136</f>
        <v>38.9</v>
      </c>
      <c r="M136" s="42">
        <f>'Fluid (molkg) '!M136</f>
        <v>30244</v>
      </c>
      <c r="N136" s="267">
        <f>'Fluid (molkg) '!N136</f>
        <v>6.309573444801927E-10</v>
      </c>
      <c r="O136" s="267">
        <f>'Fluid (molkg) '!O136</f>
        <v>6.3095734448019329E-9</v>
      </c>
      <c r="P136" s="52"/>
      <c r="Q136" s="267"/>
      <c r="R136" s="265" t="s">
        <v>492</v>
      </c>
      <c r="S136" s="267">
        <f>('Fluid (original units) sorted'!AF136/S$413)*S$414</f>
        <v>8.9481205341312112E-2</v>
      </c>
      <c r="T136" s="267">
        <f>('Fluid (original units) sorted'!AB136/T$413)*T$414</f>
        <v>1.2389233755866151</v>
      </c>
      <c r="U136" s="267"/>
      <c r="V136" s="267">
        <f>('Fluid (original units) sorted'!AE136/V$413)*V$414</f>
        <v>0.42309536569542772</v>
      </c>
      <c r="W136" s="267">
        <f>('Fluid (original units) sorted'!V136/W$413)*W$414</f>
        <v>9.9800399201596807E-2</v>
      </c>
      <c r="X136" s="267">
        <f>('Fluid (original units) sorted'!T136/X$413)*X$414</f>
        <v>2.5228612552452678</v>
      </c>
      <c r="Y136" s="267">
        <f>('Fluid (original units) sorted'!U136/Y$413)*Y$414</f>
        <v>3.0691871513595217E-2</v>
      </c>
      <c r="Z136" s="267"/>
      <c r="AA136" s="267"/>
      <c r="AB136" s="269"/>
      <c r="AC136" s="265">
        <f t="shared" si="2"/>
        <v>25.279069777557584</v>
      </c>
      <c r="AD136" s="218"/>
      <c r="AE136" s="132"/>
      <c r="AF136" s="131"/>
      <c r="AG136" s="131"/>
      <c r="AH136" s="44"/>
      <c r="AL136" s="71"/>
      <c r="AM136" s="217"/>
      <c r="AN136" s="219"/>
      <c r="AO136" s="71"/>
      <c r="AP136" s="71"/>
    </row>
    <row r="137" spans="1:42" s="26" customFormat="1">
      <c r="A137" s="26" t="str">
        <f>'Fluid (molkg) '!A137</f>
        <v>Unnamed Spring Close to Squaw</v>
      </c>
      <c r="B137" s="39" t="str">
        <f>'Fluid (molkg) '!B137</f>
        <v>Eagleville Area (South of State Highway 38)</v>
      </c>
      <c r="C137" s="39" t="str">
        <f>'Fluid (molkg) '!C137</f>
        <v>Irrigation</v>
      </c>
      <c r="D137" s="39" t="str">
        <f>'Fluid (molkg) '!D137</f>
        <v>Hot Spring</v>
      </c>
      <c r="E137" s="26">
        <f>'Fluid (molkg) '!E137</f>
        <v>0</v>
      </c>
      <c r="F137" s="40">
        <f>'Fluid (molkg) '!F137</f>
        <v>0</v>
      </c>
      <c r="G137" s="26">
        <f>'Fluid (molkg) '!G137</f>
        <v>41.212874999999997</v>
      </c>
      <c r="H137" s="26">
        <f>'Fluid (molkg) '!H137</f>
        <v>-120.059121</v>
      </c>
      <c r="I137" s="26" t="str">
        <f>'Fluid (molkg) '!I137</f>
        <v>39N/17E-29G01</v>
      </c>
      <c r="J137" s="217">
        <f>'Fluid (molkg) '!J137</f>
        <v>-4.372825447235309E-3</v>
      </c>
      <c r="K137" s="41">
        <f>'Fluid (molkg) '!K137</f>
        <v>105.98</v>
      </c>
      <c r="L137" s="41">
        <f>'Fluid (molkg) '!L137</f>
        <v>41.1</v>
      </c>
      <c r="M137" s="42">
        <f>'Fluid (molkg) '!M137</f>
        <v>21349</v>
      </c>
      <c r="N137" s="270" t="str">
        <f>'Fluid (molkg) '!N137</f>
        <v/>
      </c>
      <c r="O137" s="267">
        <f>'Fluid (molkg) '!O137</f>
        <v>3.1622776601683779E-9</v>
      </c>
      <c r="P137" s="52"/>
      <c r="Q137" s="267"/>
      <c r="R137" s="265" t="s">
        <v>492</v>
      </c>
      <c r="S137" s="267">
        <f>('Fluid (original units) sorted'!AF137/S$413)*S$414</f>
        <v>0.1052720062838966</v>
      </c>
      <c r="T137" s="267">
        <f>('Fluid (original units) sorted'!AB137/T$413)*T$414</f>
        <v>1.3987844563074687</v>
      </c>
      <c r="U137" s="267">
        <f>('Fluid (original units) sorted'!AD137/U$413)*U$414</f>
        <v>0.81197052755182553</v>
      </c>
      <c r="V137" s="267">
        <f>('Fluid (original units) sorted'!AE137/V$413)*V$414</f>
        <v>0.4513017234084562</v>
      </c>
      <c r="W137" s="267">
        <f>('Fluid (original units) sorted'!V137/W$413)*W$414</f>
        <v>0.12974051896207586</v>
      </c>
      <c r="X137" s="267">
        <f>('Fluid (original units) sorted'!T137/X$413)*X$414</f>
        <v>2.5663588630943241</v>
      </c>
      <c r="Y137" s="267">
        <f>('Fluid (original units) sorted'!U137/Y$413)*Y$414</f>
        <v>4.3480151310926557E-2</v>
      </c>
      <c r="Z137" s="267">
        <f>('Fluid (original units) sorted'!W137/Z$413)*Z$414</f>
        <v>1.6457519029006377E-2</v>
      </c>
      <c r="AA137" s="267"/>
      <c r="AB137" s="269"/>
      <c r="AC137" s="265">
        <f t="shared" si="2"/>
        <v>19.780704467850097</v>
      </c>
      <c r="AD137" s="218"/>
      <c r="AE137" s="131"/>
      <c r="AF137" s="131"/>
      <c r="AG137" s="131"/>
      <c r="AH137" s="44"/>
      <c r="AL137" s="71"/>
      <c r="AM137" s="217"/>
      <c r="AN137" s="219"/>
      <c r="AO137" s="71"/>
      <c r="AP137" s="71"/>
    </row>
    <row r="138" spans="1:42" s="26" customFormat="1">
      <c r="A138" s="26" t="str">
        <f>'Fluid (molkg) '!A138</f>
        <v>Unnamed spring near Squaw Bath</v>
      </c>
      <c r="B138" s="39" t="str">
        <f>'Fluid (molkg) '!B138</f>
        <v>Eagleville Area (South of State Highway 38)</v>
      </c>
      <c r="C138" s="39">
        <f>'Fluid (molkg) '!C138</f>
        <v>0</v>
      </c>
      <c r="D138" s="39" t="str">
        <f>'Fluid (molkg) '!D138</f>
        <v>Hot Spring</v>
      </c>
      <c r="E138" s="26">
        <f>'Fluid (molkg) '!E138</f>
        <v>0</v>
      </c>
      <c r="F138" s="40">
        <f>'Fluid (molkg) '!F138</f>
        <v>150</v>
      </c>
      <c r="G138" s="26">
        <f>'Fluid (molkg) '!G138</f>
        <v>41.221666999999997</v>
      </c>
      <c r="H138" s="26">
        <f>'Fluid (molkg) '!H138</f>
        <v>-120.066667</v>
      </c>
      <c r="I138" s="51" t="str">
        <f>'Fluid (molkg) '!I138</f>
        <v>SVF 2 Unnamed Spring near Squaw Baths  Hot Spring</v>
      </c>
      <c r="J138" s="217">
        <f>'Fluid (molkg) '!J138</f>
        <v>3.0594870025548431E-2</v>
      </c>
      <c r="K138" s="41">
        <f>'Fluid (molkg) '!K138</f>
        <v>105.8</v>
      </c>
      <c r="L138" s="41">
        <f>'Fluid (molkg) '!L138</f>
        <v>41</v>
      </c>
      <c r="M138" s="58">
        <f>'Fluid (molkg) '!M138</f>
        <v>1974</v>
      </c>
      <c r="N138" s="267" t="str">
        <f>'Fluid (molkg) '!N138</f>
        <v/>
      </c>
      <c r="O138" s="267" t="str">
        <f>'Fluid (molkg) '!O138</f>
        <v/>
      </c>
      <c r="P138" s="55"/>
      <c r="Q138" s="268"/>
      <c r="R138" s="265" t="s">
        <v>492</v>
      </c>
      <c r="S138" s="267"/>
      <c r="T138" s="267">
        <f>('Fluid (original units) sorted'!AB138/T$413)*T$414</f>
        <v>1.4045312110762938</v>
      </c>
      <c r="U138" s="267">
        <f>('Fluid (original units) sorted'!AD138/U$413)*U$414</f>
        <v>0.85361004178525246</v>
      </c>
      <c r="V138" s="267">
        <f>('Fluid (original units) sorted'!AE138/V$413)*V$414</f>
        <v>0.39770964375370205</v>
      </c>
      <c r="W138" s="267">
        <f>('Fluid (original units) sorted'!V138/W$413)*W$414</f>
        <v>0.11976047904191617</v>
      </c>
      <c r="X138" s="267">
        <f>('Fluid (original units) sorted'!T138/X$413)*X$414</f>
        <v>2.6751028827169652</v>
      </c>
      <c r="Y138" s="267">
        <f>('Fluid (original units) sorted'!U138/Y$413)*Y$414</f>
        <v>2.8645746746022206E-2</v>
      </c>
      <c r="Z138" s="267"/>
      <c r="AA138" s="267"/>
      <c r="AB138" s="269"/>
      <c r="AC138" s="265">
        <f t="shared" si="2"/>
        <v>22.337109070686658</v>
      </c>
      <c r="AD138" s="218"/>
      <c r="AE138" s="131"/>
      <c r="AF138" s="131"/>
      <c r="AG138" s="130"/>
      <c r="AH138" s="54"/>
      <c r="AJ138" s="51"/>
      <c r="AL138" s="71"/>
      <c r="AM138" s="217"/>
      <c r="AN138" s="219"/>
      <c r="AO138" s="71"/>
      <c r="AP138" s="71"/>
    </row>
    <row r="139" spans="1:42" s="26" customFormat="1">
      <c r="A139" s="26" t="str">
        <f>'Fluid (molkg) '!A139</f>
        <v>Unnamed spring SE of Squaw Bath</v>
      </c>
      <c r="B139" s="39" t="str">
        <f>'Fluid (molkg) '!B139</f>
        <v>Eagleville Area (South of State Highway 38)</v>
      </c>
      <c r="C139" s="39">
        <f>'Fluid (molkg) '!C139</f>
        <v>0</v>
      </c>
      <c r="D139" s="39" t="str">
        <f>'Fluid (molkg) '!D139</f>
        <v>Hot Spring</v>
      </c>
      <c r="E139" s="26">
        <f>'Fluid (molkg) '!E139</f>
        <v>0</v>
      </c>
      <c r="F139" s="40">
        <f>'Fluid (molkg) '!F139</f>
        <v>0</v>
      </c>
      <c r="G139" s="26">
        <f>'Fluid (molkg) '!G139</f>
        <v>41.208815999999999</v>
      </c>
      <c r="H139" s="26">
        <f>'Fluid (molkg) '!H139</f>
        <v>-120.05432399999999</v>
      </c>
      <c r="I139" s="26" t="str">
        <f>'Fluid (molkg) '!I139</f>
        <v>39N/17E-33D04 (Unnamed spring SE of Squaw Bath)</v>
      </c>
      <c r="J139" s="217">
        <f>'Fluid (molkg) '!J139</f>
        <v>-5.5533209754254888E-2</v>
      </c>
      <c r="K139" s="41">
        <f>'Fluid (molkg) '!K139</f>
        <v>108.86000000000001</v>
      </c>
      <c r="L139" s="41">
        <f>'Fluid (molkg) '!L139</f>
        <v>42.7</v>
      </c>
      <c r="M139" s="42">
        <f>'Fluid (molkg) '!M139</f>
        <v>21439</v>
      </c>
      <c r="N139" s="267">
        <f>'Fluid (molkg) '!N139</f>
        <v>1.0000000000000001E-9</v>
      </c>
      <c r="O139" s="267" t="str">
        <f>'Fluid (molkg) '!O139</f>
        <v/>
      </c>
      <c r="P139" s="55"/>
      <c r="Q139" s="268"/>
      <c r="R139" s="265" t="s">
        <v>492</v>
      </c>
      <c r="S139" s="267">
        <f>('Fluid (original units) sorted'!AF139/S$413)*S$414</f>
        <v>1.052720062838966E-2</v>
      </c>
      <c r="T139" s="267">
        <f>('Fluid (original units) sorted'!AB139/T$413)*T$414</f>
        <v>1.4094478897615081</v>
      </c>
      <c r="U139" s="267">
        <f>('Fluid (original units) sorted'!AD139/U$413)*U$414</f>
        <v>1.186726155652668</v>
      </c>
      <c r="V139" s="267">
        <f>('Fluid (original units) sorted'!AE139/V$413)*V$414</f>
        <v>0.59233351197359885</v>
      </c>
      <c r="W139" s="267">
        <f>('Fluid (original units) sorted'!V139/W$413)*W$414</f>
        <v>0.11976047904191617</v>
      </c>
      <c r="X139" s="267">
        <f>('Fluid (original units) sorted'!T139/X$413)*X$414</f>
        <v>2.6968516866414931</v>
      </c>
      <c r="Y139" s="267">
        <f>('Fluid (original units) sorted'!U139/Y$413)*Y$414</f>
        <v>4.0922495351460295E-2</v>
      </c>
      <c r="Z139" s="267">
        <f>('Fluid (original units) sorted'!W139/Z$413)*Z$414</f>
        <v>1.6457519029006377E-2</v>
      </c>
      <c r="AA139" s="267"/>
      <c r="AB139" s="269"/>
      <c r="AC139" s="265">
        <f t="shared" si="2"/>
        <v>22.518711583456469</v>
      </c>
      <c r="AD139" s="218"/>
      <c r="AE139" s="131"/>
      <c r="AF139" s="131"/>
      <c r="AG139" s="131"/>
      <c r="AH139" s="54"/>
      <c r="AJ139" s="51"/>
      <c r="AL139" s="71"/>
      <c r="AM139" s="217"/>
      <c r="AN139" s="219"/>
      <c r="AO139" s="71"/>
      <c r="AP139" s="71"/>
    </row>
    <row r="140" spans="1:42" s="26" customFormat="1">
      <c r="A140" s="26" t="str">
        <f>'Fluid (molkg) '!A140</f>
        <v>Unnamed spring SE Squaw Bath</v>
      </c>
      <c r="B140" s="39" t="str">
        <f>'Fluid (molkg) '!B140</f>
        <v>Eagleville Area (South of State Highway 38)</v>
      </c>
      <c r="C140" s="39" t="str">
        <f>'Fluid (molkg) '!C140</f>
        <v>No Use</v>
      </c>
      <c r="D140" s="39" t="str">
        <f>'Fluid (molkg) '!D140</f>
        <v>Hot Spring</v>
      </c>
      <c r="E140" s="26">
        <f>'Fluid (molkg) '!E140</f>
        <v>0</v>
      </c>
      <c r="F140" s="40">
        <f>'Fluid (molkg) '!F140</f>
        <v>0</v>
      </c>
      <c r="G140" s="26">
        <f>'Fluid (molkg) '!G140</f>
        <v>41.208815999999999</v>
      </c>
      <c r="H140" s="26">
        <f>'Fluid (molkg) '!H140</f>
        <v>-120.05432399999999</v>
      </c>
      <c r="I140" s="26" t="str">
        <f>'Fluid (molkg) '!I140</f>
        <v>39N/17E-33D01</v>
      </c>
      <c r="J140" s="217">
        <f>'Fluid (molkg) '!J140</f>
        <v>0.26383268546602634</v>
      </c>
      <c r="K140" s="41">
        <f>'Fluid (molkg) '!K140</f>
        <v>106.88000000000001</v>
      </c>
      <c r="L140" s="41">
        <f>'Fluid (molkg) '!L140</f>
        <v>41.6</v>
      </c>
      <c r="M140" s="42">
        <f>'Fluid (molkg) '!M140</f>
        <v>30244</v>
      </c>
      <c r="N140" s="267">
        <f>'Fluid (molkg) '!N140</f>
        <v>3.9810717055349621E-10</v>
      </c>
      <c r="O140" s="267">
        <f>'Fluid (molkg) '!O140</f>
        <v>1.0000000000000001E-9</v>
      </c>
      <c r="P140" s="52"/>
      <c r="Q140" s="267"/>
      <c r="R140" s="265" t="s">
        <v>492</v>
      </c>
      <c r="S140" s="267">
        <f>('Fluid (original units) sorted'!AF140/S$413)*S$414</f>
        <v>0.12106280722648108</v>
      </c>
      <c r="T140" s="267">
        <f>('Fluid (original units) sorted'!AB140/T$413)*T$414</f>
        <v>1.0390970246855482</v>
      </c>
      <c r="U140" s="267"/>
      <c r="V140" s="267">
        <f>('Fluid (original units) sorted'!AE140/V$413)*V$414</f>
        <v>0.53592079654754177</v>
      </c>
      <c r="W140" s="267">
        <f>('Fluid (original units) sorted'!V140/W$413)*W$414</f>
        <v>9.9800399201596807E-2</v>
      </c>
      <c r="X140" s="267">
        <f>('Fluid (original units) sorted'!T140/X$413)*X$414</f>
        <v>2.7838469023396057</v>
      </c>
      <c r="Y140" s="267">
        <f>('Fluid (original units) sorted'!U140/Y$413)*Y$414</f>
        <v>2.8134215554128952E-2</v>
      </c>
      <c r="Z140" s="267"/>
      <c r="AA140" s="267"/>
      <c r="AB140" s="269"/>
      <c r="AC140" s="265">
        <f t="shared" si="2"/>
        <v>27.894145961442849</v>
      </c>
      <c r="AD140" s="218"/>
      <c r="AE140" s="132"/>
      <c r="AF140" s="131"/>
      <c r="AG140" s="131"/>
      <c r="AH140" s="44"/>
      <c r="AL140" s="71"/>
      <c r="AM140" s="217"/>
      <c r="AN140" s="219"/>
      <c r="AO140" s="71"/>
      <c r="AP140" s="71"/>
    </row>
    <row r="141" spans="1:42" s="26" customFormat="1">
      <c r="B141" s="39"/>
      <c r="C141" s="39"/>
      <c r="D141" s="39"/>
      <c r="F141" s="40"/>
      <c r="J141" s="217"/>
      <c r="K141" s="41"/>
      <c r="L141" s="41"/>
      <c r="M141" s="42"/>
      <c r="N141" s="270"/>
      <c r="O141" s="270"/>
      <c r="P141" s="52"/>
      <c r="Q141" s="267"/>
      <c r="R141" s="265" t="s">
        <v>492</v>
      </c>
      <c r="S141" s="267"/>
      <c r="T141" s="267"/>
      <c r="U141" s="267"/>
      <c r="V141" s="267"/>
      <c r="W141" s="267"/>
      <c r="X141" s="267"/>
      <c r="Y141" s="267"/>
      <c r="Z141" s="267"/>
      <c r="AA141" s="267"/>
      <c r="AB141" s="286"/>
      <c r="AC141" s="265"/>
      <c r="AD141" s="218"/>
      <c r="AE141" s="132"/>
      <c r="AF141" s="132"/>
      <c r="AG141" s="132"/>
      <c r="AH141" s="44"/>
      <c r="AL141" s="71"/>
      <c r="AM141" s="217"/>
      <c r="AN141" s="219"/>
      <c r="AO141" s="71"/>
      <c r="AP141" s="71"/>
    </row>
    <row r="142" spans="1:42" s="26" customFormat="1">
      <c r="A142" s="26">
        <f>'Fluid (molkg) '!A142</f>
        <v>0</v>
      </c>
      <c r="B142" s="39" t="str">
        <f>'Fluid (molkg) '!B142</f>
        <v>Eagleville Area (South of State Highway 38)</v>
      </c>
      <c r="C142" s="39" t="str">
        <f>'Fluid (molkg) '!C142</f>
        <v>Stock</v>
      </c>
      <c r="D142" s="39" t="str">
        <f>'Fluid (molkg) '!D142</f>
        <v>Hot Spring</v>
      </c>
      <c r="E142" s="26">
        <f>'Fluid (molkg) '!E142</f>
        <v>0</v>
      </c>
      <c r="F142" s="40">
        <f>'Fluid (molkg) '!F142</f>
        <v>0</v>
      </c>
      <c r="G142" s="26">
        <f>'Fluid (molkg) '!G142</f>
        <v>0</v>
      </c>
      <c r="H142" s="26">
        <f>'Fluid (molkg) '!H142</f>
        <v>0</v>
      </c>
      <c r="I142" s="26" t="str">
        <f>'Fluid (molkg) '!I142</f>
        <v>38N/17E-10N01</v>
      </c>
      <c r="J142" s="217">
        <f>'Fluid (molkg) '!J142</f>
        <v>-1.9720897648671111E-2</v>
      </c>
      <c r="K142" s="41">
        <f>'Fluid (molkg) '!K142</f>
        <v>89.6</v>
      </c>
      <c r="L142" s="41">
        <f>'Fluid (molkg) '!L142</f>
        <v>32</v>
      </c>
      <c r="M142" s="42">
        <f>'Fluid (molkg) '!M142</f>
        <v>21342</v>
      </c>
      <c r="N142" s="267">
        <f>'Fluid (molkg) '!N142</f>
        <v>3.9810717055349665E-9</v>
      </c>
      <c r="O142" s="270" t="str">
        <f>'Fluid (molkg) '!O142</f>
        <v/>
      </c>
      <c r="P142" s="52"/>
      <c r="Q142" s="267"/>
      <c r="R142" s="265" t="s">
        <v>492</v>
      </c>
      <c r="S142" s="267">
        <f>('Fluid (original units) sorted'!AF142/S$413)*S$414</f>
        <v>0.11053560659809143</v>
      </c>
      <c r="T142" s="267">
        <f>('Fluid (original units) sorted'!AB142/T$413)*T$414</f>
        <v>1.1789754703162951</v>
      </c>
      <c r="U142" s="267">
        <f>('Fluid (original units) sorted'!AD142/U$413)*U$414</f>
        <v>0.8952495560186795</v>
      </c>
      <c r="V142" s="267">
        <f>('Fluid (original units) sorted'!AE142/V$413)*V$414</f>
        <v>0.42309536569542772</v>
      </c>
      <c r="W142" s="267">
        <f>('Fluid (original units) sorted'!V142/W$413)*W$414</f>
        <v>0.35429141716566864</v>
      </c>
      <c r="X142" s="267">
        <f>('Fluid (original units) sorted'!T142/X$413)*X$414</f>
        <v>2.1748803924528168</v>
      </c>
      <c r="Y142" s="267">
        <f>('Fluid (original units) sorted'!U142/Y$413)*Y$414</f>
        <v>4.6037807270392826E-2</v>
      </c>
      <c r="Z142" s="267"/>
      <c r="AA142" s="267"/>
      <c r="AB142" s="269"/>
      <c r="AC142" s="265">
        <f t="shared" si="2"/>
        <v>6.1386764879935845</v>
      </c>
      <c r="AD142" s="218"/>
      <c r="AE142" s="131"/>
      <c r="AF142" s="131"/>
      <c r="AG142" s="131"/>
      <c r="AH142" s="44"/>
      <c r="AL142" s="71"/>
      <c r="AM142" s="217"/>
      <c r="AN142" s="219"/>
      <c r="AO142" s="71"/>
      <c r="AP142" s="71"/>
    </row>
    <row r="143" spans="1:42" s="26" customFormat="1">
      <c r="A143" s="26">
        <f>'Fluid (molkg) '!A143</f>
        <v>0</v>
      </c>
      <c r="B143" s="39" t="str">
        <f>'Fluid (molkg) '!B143</f>
        <v>Eagleville Area (South of State Highway 38)</v>
      </c>
      <c r="C143" s="39" t="str">
        <f>'Fluid (molkg) '!C143</f>
        <v>Irrigation</v>
      </c>
      <c r="D143" s="39" t="str">
        <f>'Fluid (molkg) '!D143</f>
        <v>Hot Well</v>
      </c>
      <c r="E143" s="26">
        <f>'Fluid (molkg) '!E143</f>
        <v>0</v>
      </c>
      <c r="F143" s="40">
        <f>'Fluid (molkg) '!F143</f>
        <v>0</v>
      </c>
      <c r="G143" s="26">
        <f>'Fluid (molkg) '!G143</f>
        <v>41.288232999999998</v>
      </c>
      <c r="H143" s="26">
        <f>'Fluid (molkg) '!H143</f>
        <v>-120.106168</v>
      </c>
      <c r="I143" s="26" t="str">
        <f>'Fluid (molkg) '!I143</f>
        <v>40N/16E-36R02</v>
      </c>
      <c r="J143" s="217">
        <f>'Fluid (molkg) '!J143</f>
        <v>-8.0803578689164435E-2</v>
      </c>
      <c r="K143" s="41">
        <f>'Fluid (molkg) '!K143</f>
        <v>89.6</v>
      </c>
      <c r="L143" s="41">
        <f>'Fluid (molkg) '!L143</f>
        <v>32</v>
      </c>
      <c r="M143" s="42">
        <f>'Fluid (molkg) '!M143</f>
        <v>26191</v>
      </c>
      <c r="N143" s="267">
        <f>'Fluid (molkg) '!N143</f>
        <v>1.5848931924611133E-8</v>
      </c>
      <c r="O143" s="267">
        <f>'Fluid (molkg) '!O143</f>
        <v>7.9432823472428087E-9</v>
      </c>
      <c r="P143" s="52"/>
      <c r="Q143" s="267"/>
      <c r="R143" s="265" t="s">
        <v>492</v>
      </c>
      <c r="S143" s="267"/>
      <c r="T143" s="267">
        <f>('Fluid (original units) sorted'!AB143/T$413)*T$414</f>
        <v>1.7584718879293892</v>
      </c>
      <c r="U143" s="267"/>
      <c r="V143" s="267">
        <f>('Fluid (original units) sorted'!AE143/V$413)*V$414</f>
        <v>0.33847629255634215</v>
      </c>
      <c r="W143" s="267"/>
      <c r="X143" s="267">
        <f>('Fluid (original units) sorted'!T143/X$413)*X$414</f>
        <v>1.78340192181131</v>
      </c>
      <c r="Y143" s="267"/>
      <c r="Z143" s="267"/>
      <c r="AA143" s="267"/>
      <c r="AB143" s="269"/>
      <c r="AC143" s="265"/>
      <c r="AD143" s="218"/>
      <c r="AE143" s="132"/>
      <c r="AF143" s="131"/>
      <c r="AG143" s="132"/>
      <c r="AH143" s="44"/>
      <c r="AL143" s="71"/>
      <c r="AM143" s="217"/>
      <c r="AN143" s="219"/>
      <c r="AO143" s="71"/>
      <c r="AP143" s="71"/>
    </row>
    <row r="144" spans="1:42" s="26" customFormat="1">
      <c r="A144" s="26">
        <f>'Fluid (molkg) '!A144</f>
        <v>0</v>
      </c>
      <c r="B144" s="39" t="str">
        <f>'Fluid (molkg) '!B144</f>
        <v>Eagleville Area (South of State Highway 38)</v>
      </c>
      <c r="C144" s="39" t="str">
        <f>'Fluid (molkg) '!C144</f>
        <v>No Use</v>
      </c>
      <c r="D144" s="39" t="str">
        <f>'Fluid (molkg) '!D144</f>
        <v>Hot Spring</v>
      </c>
      <c r="E144" s="26">
        <f>'Fluid (molkg) '!E144</f>
        <v>0</v>
      </c>
      <c r="F144" s="40">
        <f>'Fluid (molkg) '!F144</f>
        <v>0</v>
      </c>
      <c r="G144" s="26">
        <f>'Fluid (molkg) '!G144</f>
        <v>41.208481999999997</v>
      </c>
      <c r="H144" s="26">
        <f>'Fluid (molkg) '!H144</f>
        <v>-120.055144</v>
      </c>
      <c r="I144" s="26" t="str">
        <f>'Fluid (molkg) '!I144</f>
        <v>39N/17E-33D04</v>
      </c>
      <c r="J144" s="217">
        <f>'Fluid (molkg) '!J144</f>
        <v>-1.8628847624467912E-2</v>
      </c>
      <c r="K144" s="41">
        <f>'Fluid (molkg) '!K144</f>
        <v>108.86000000000001</v>
      </c>
      <c r="L144" s="41">
        <f>'Fluid (molkg) '!L144</f>
        <v>42.7</v>
      </c>
      <c r="M144" s="42">
        <f>'Fluid (molkg) '!M144</f>
        <v>21439</v>
      </c>
      <c r="N144" s="270" t="str">
        <f>'Fluid (molkg) '!N144</f>
        <v/>
      </c>
      <c r="O144" s="267">
        <f>'Fluid (molkg) '!O144</f>
        <v>1.0000000000000001E-9</v>
      </c>
      <c r="P144" s="52"/>
      <c r="Q144" s="267"/>
      <c r="R144" s="265" t="s">
        <v>492</v>
      </c>
      <c r="S144" s="267">
        <f>('Fluid (original units) sorted'!AF144/S$413)*S$414</f>
        <v>1.052720062838966E-2</v>
      </c>
      <c r="T144" s="267">
        <f>('Fluid (original units) sorted'!AB144/T$413)*T$414</f>
        <v>1.1789754703162951</v>
      </c>
      <c r="U144" s="267">
        <f>('Fluid (original units) sorted'!AD144/U$413)*U$414</f>
        <v>1.186726155652668</v>
      </c>
      <c r="V144" s="267">
        <f>('Fluid (original units) sorted'!AE144/V$413)*V$414</f>
        <v>0.59233351197359885</v>
      </c>
      <c r="W144" s="267">
        <f>('Fluid (original units) sorted'!V144/W$413)*W$414</f>
        <v>0.11976047904191617</v>
      </c>
      <c r="X144" s="267">
        <f>('Fluid (original units) sorted'!T144/X$413)*X$414</f>
        <v>2.6968516866414931</v>
      </c>
      <c r="Y144" s="267">
        <f>('Fluid (original units) sorted'!U144/Y$413)*Y$414</f>
        <v>4.0922495351460295E-2</v>
      </c>
      <c r="Z144" s="267">
        <f>('Fluid (original units) sorted'!W144/Z$413)*Z$414</f>
        <v>1.6457519029006377E-2</v>
      </c>
      <c r="AA144" s="267"/>
      <c r="AB144" s="269"/>
      <c r="AC144" s="265">
        <f t="shared" si="2"/>
        <v>22.518711583456469</v>
      </c>
      <c r="AD144" s="218"/>
      <c r="AE144" s="131"/>
      <c r="AF144" s="131"/>
      <c r="AG144" s="131"/>
      <c r="AH144" s="44"/>
      <c r="AL144" s="71"/>
      <c r="AM144" s="217"/>
      <c r="AN144" s="219"/>
      <c r="AO144" s="71"/>
      <c r="AP144" s="71"/>
    </row>
    <row r="145" spans="1:43">
      <c r="A145" s="109"/>
      <c r="B145" s="39"/>
      <c r="C145" s="39"/>
      <c r="D145" s="39"/>
      <c r="E145" s="26"/>
      <c r="F145" s="40"/>
      <c r="G145" s="26"/>
      <c r="H145" s="26"/>
      <c r="I145" s="26"/>
      <c r="J145" s="15"/>
      <c r="K145" s="41"/>
      <c r="L145" s="41"/>
      <c r="M145" s="42"/>
      <c r="N145" s="270"/>
      <c r="O145" s="270"/>
      <c r="P145" s="52"/>
      <c r="Q145" s="267"/>
      <c r="R145" s="265" t="s">
        <v>492</v>
      </c>
      <c r="S145" s="303"/>
      <c r="T145" s="303"/>
      <c r="U145" s="303"/>
      <c r="V145" s="303"/>
      <c r="W145" s="303"/>
      <c r="X145" s="303"/>
      <c r="Y145" s="303"/>
      <c r="Z145" s="303"/>
      <c r="AA145" s="267"/>
      <c r="AB145" s="289"/>
      <c r="AC145" s="265"/>
      <c r="AD145" s="201"/>
      <c r="AE145" s="132"/>
      <c r="AF145" s="132"/>
      <c r="AG145" s="132"/>
      <c r="AH145" s="44"/>
      <c r="AI145" s="26"/>
      <c r="AJ145" s="26"/>
      <c r="AK145" s="26"/>
      <c r="AL145" s="23"/>
      <c r="AM145" s="15"/>
      <c r="AN145" s="25"/>
      <c r="AO145" s="23"/>
      <c r="AP145" s="23"/>
      <c r="AQ145" s="26"/>
    </row>
    <row r="146" spans="1:43">
      <c r="A146" s="27" t="str">
        <f>'Fluid (molkg) '!A146</f>
        <v>39N/17E-08P01</v>
      </c>
      <c r="B146" s="12" t="str">
        <f>'Fluid (molkg) '!B146</f>
        <v>Eagleville Area (South of State Highway 38)</v>
      </c>
      <c r="C146" s="12" t="str">
        <f>'Fluid (molkg) '!C146</f>
        <v>Stock</v>
      </c>
      <c r="D146" s="12" t="str">
        <f>'Fluid (molkg) '!D146</f>
        <v>Cold Spring</v>
      </c>
      <c r="E146" s="26">
        <f>'Fluid (molkg) '!E146</f>
        <v>0</v>
      </c>
      <c r="F146" s="40">
        <f>'Fluid (molkg) '!F146</f>
        <v>0</v>
      </c>
      <c r="G146" s="11">
        <f>'Fluid (molkg) '!G146</f>
        <v>41.253833999999998</v>
      </c>
      <c r="H146" s="11">
        <f>'Fluid (molkg) '!H146</f>
        <v>-120.07088899999999</v>
      </c>
      <c r="I146" s="27" t="str">
        <f>'Fluid (molkg) '!I146</f>
        <v>39N/17E-08P01</v>
      </c>
      <c r="J146" s="15">
        <f>'Fluid (molkg) '!J146</f>
        <v>0.15303388298687526</v>
      </c>
      <c r="K146" s="16">
        <f>'Fluid (molkg) '!K146</f>
        <v>51.8</v>
      </c>
      <c r="L146" s="16">
        <f>'Fluid (molkg) '!L146</f>
        <v>11</v>
      </c>
      <c r="M146" s="17">
        <f>'Fluid (molkg) '!M146</f>
        <v>30244</v>
      </c>
      <c r="N146" s="277">
        <f>'Fluid (molkg) '!N146</f>
        <v>5.0118723362727164E-8</v>
      </c>
      <c r="O146" s="277">
        <f>'Fluid (molkg) '!O146</f>
        <v>1.9952623149688773E-8</v>
      </c>
      <c r="P146" s="246"/>
      <c r="Q146" s="303"/>
      <c r="R146" s="265" t="s">
        <v>492</v>
      </c>
      <c r="S146" s="303">
        <f>('Fluid (original units) sorted'!AF146/S$413)*S$414</f>
        <v>0.12632640754067592</v>
      </c>
      <c r="T146" s="303">
        <f>('Fluid (original units) sorted'!AB146/T$413)*T$414</f>
        <v>2.4978293862633372</v>
      </c>
      <c r="U146" s="303"/>
      <c r="V146" s="303">
        <f>('Fluid (original units) sorted'!AE146/V$413)*V$414</f>
        <v>0.4513017234084562</v>
      </c>
      <c r="W146" s="303">
        <f>('Fluid (original units) sorted'!V146/W$413)*W$414</f>
        <v>0.39920159680638723</v>
      </c>
      <c r="X146" s="303">
        <f>('Fluid (original units) sorted'!T146/X$413)*X$414</f>
        <v>3.4798086279245073</v>
      </c>
      <c r="Y146" s="303">
        <f>('Fluid (original units) sorted'!U146/Y$413)*Y$414</f>
        <v>0.14322873373011102</v>
      </c>
      <c r="Z146" s="303">
        <f>('Fluid (original units) sorted'!W146/Z$413)*Z$414</f>
        <v>0.16457519029006379</v>
      </c>
      <c r="AA146" s="251"/>
      <c r="AB146" s="264"/>
      <c r="AC146" s="265">
        <f t="shared" si="2"/>
        <v>8.71692061295089</v>
      </c>
      <c r="AD146" s="201"/>
      <c r="AF146" s="127"/>
      <c r="AG146" s="127"/>
      <c r="AK146" s="24"/>
      <c r="AL146" s="23"/>
      <c r="AM146" s="15"/>
      <c r="AN146" s="25"/>
      <c r="AO146" s="23"/>
      <c r="AP146" s="23"/>
    </row>
    <row r="147" spans="1:43">
      <c r="A147" s="34" t="str">
        <f>'Fluid (molkg) '!A147</f>
        <v>SVF 3 Spring</v>
      </c>
      <c r="B147" s="12" t="str">
        <f>'Fluid (molkg) '!B147</f>
        <v>Eagleville Area (South of State Highway 38)</v>
      </c>
      <c r="C147" s="12">
        <f>'Fluid (molkg) '!C147</f>
        <v>0</v>
      </c>
      <c r="D147" s="12" t="str">
        <f>'Fluid (molkg) '!D147</f>
        <v>Eagleville Cold Waters</v>
      </c>
      <c r="E147" s="11">
        <f>'Fluid (molkg) '!E147</f>
        <v>0</v>
      </c>
      <c r="F147" s="13">
        <f>'Fluid (molkg) '!F147</f>
        <v>100</v>
      </c>
      <c r="G147" s="11">
        <f>'Fluid (molkg) '!G147</f>
        <v>0</v>
      </c>
      <c r="H147" s="11">
        <f>'Fluid (molkg) '!H147</f>
        <v>0</v>
      </c>
      <c r="I147" s="34" t="str">
        <f>'Fluid (molkg) '!I147</f>
        <v>SVF 3 Spring</v>
      </c>
      <c r="J147" s="59">
        <f>'Fluid (molkg) '!J147</f>
        <v>0.02</v>
      </c>
      <c r="K147" s="16">
        <f>'Fluid (molkg) '!K147</f>
        <v>51.8</v>
      </c>
      <c r="L147" s="35">
        <f>'Fluid (molkg) '!L147</f>
        <v>11</v>
      </c>
      <c r="M147" s="60">
        <f>'Fluid (molkg) '!M147</f>
        <v>1974</v>
      </c>
      <c r="N147" s="265" t="str">
        <f>'Fluid (molkg) '!N147</f>
        <v/>
      </c>
      <c r="O147" s="265" t="str">
        <f>'Fluid (molkg) '!O147</f>
        <v/>
      </c>
      <c r="P147" s="61"/>
      <c r="Q147" s="265"/>
      <c r="R147" s="265" t="s">
        <v>492</v>
      </c>
      <c r="S147" s="303"/>
      <c r="T147" s="303">
        <f>('Fluid (original units) sorted'!AB147/T$413)*T$414</f>
        <v>1.0226691665246292</v>
      </c>
      <c r="U147" s="303">
        <f>('Fluid (original units) sorted'!AD147/U$413)*U$414</f>
        <v>1.2491854270028085E-2</v>
      </c>
      <c r="V147" s="303"/>
      <c r="W147" s="303">
        <f>('Fluid (original units) sorted'!V147/W$413)*W$414</f>
        <v>0.4640718562874252</v>
      </c>
      <c r="X147" s="303">
        <f>('Fluid (original units) sorted'!T147/X$413)*X$414</f>
        <v>0.17399043139622536</v>
      </c>
      <c r="Y147" s="303">
        <f>('Fluid (original units) sorted'!U147/Y$413)*Y$414</f>
        <v>7.8520037955614436E-2</v>
      </c>
      <c r="Z147" s="303">
        <f>('Fluid (original units) sorted'!W147/Z$413)*Z$414</f>
        <v>0.36206541863814035</v>
      </c>
      <c r="AA147" s="251"/>
      <c r="AB147" s="264"/>
      <c r="AC147" s="265">
        <f t="shared" si="2"/>
        <v>0.37492131668605977</v>
      </c>
      <c r="AD147" s="201"/>
      <c r="AE147" s="127"/>
      <c r="AF147" s="133"/>
      <c r="AG147" s="133"/>
      <c r="AH147" s="35"/>
      <c r="AJ147" s="34"/>
      <c r="AK147" s="24"/>
      <c r="AL147" s="23"/>
      <c r="AM147" s="15"/>
      <c r="AN147" s="25"/>
      <c r="AO147" s="23"/>
      <c r="AP147" s="23"/>
    </row>
    <row r="148" spans="1:43">
      <c r="A148" s="11" t="str">
        <f>'Fluid (molkg) '!A148</f>
        <v>40N/17E-31M01</v>
      </c>
      <c r="B148" s="12" t="str">
        <f>'Fluid (molkg) '!B148</f>
        <v>Eagleville Area (South of State Highway 38)</v>
      </c>
      <c r="C148" s="12" t="str">
        <f>'Fluid (molkg) '!C148</f>
        <v>Irrigation</v>
      </c>
      <c r="D148" s="12" t="str">
        <f>'Fluid (molkg) '!D148</f>
        <v>14" Casing</v>
      </c>
      <c r="E148" s="11">
        <f>'Fluid (molkg) '!E148</f>
        <v>250</v>
      </c>
      <c r="F148" s="13">
        <f>'Fluid (molkg) '!F148</f>
        <v>0</v>
      </c>
      <c r="G148" s="11">
        <f>'Fluid (molkg) '!G148</f>
        <v>41.288100999999997</v>
      </c>
      <c r="H148" s="14">
        <f>'Fluid (molkg) '!H148</f>
        <v>-120.0928</v>
      </c>
      <c r="I148" s="11" t="str">
        <f>'Fluid (molkg) '!I148</f>
        <v>40N/17E-31M01</v>
      </c>
      <c r="J148" s="15">
        <f>'Fluid (molkg) '!J148</f>
        <v>-0.10044589448236765</v>
      </c>
      <c r="K148" s="16">
        <f>'Fluid (molkg) '!K148</f>
        <v>53.06</v>
      </c>
      <c r="L148" s="16">
        <f>'Fluid (molkg) '!L148</f>
        <v>11.7</v>
      </c>
      <c r="M148" s="17">
        <f>'Fluid (molkg) '!M148</f>
        <v>21437</v>
      </c>
      <c r="N148" s="277" t="str">
        <f>'Fluid (molkg) '!N148</f>
        <v/>
      </c>
      <c r="O148" s="277">
        <f>'Fluid (molkg) '!O148</f>
        <v>1E-8</v>
      </c>
      <c r="P148" s="246"/>
      <c r="Q148" s="303"/>
      <c r="R148" s="265" t="s">
        <v>492</v>
      </c>
      <c r="S148" s="303"/>
      <c r="T148" s="303">
        <f>('Fluid (original units) sorted'!AB148/T$413)*T$414</f>
        <v>2.2380551300919502</v>
      </c>
      <c r="U148" s="303">
        <f>('Fluid (original units) sorted'!AD148/U$413)*U$414</f>
        <v>0.58295319926797728</v>
      </c>
      <c r="V148" s="303">
        <f>('Fluid (original units) sorted'!AE148/V$413)*V$414</f>
        <v>2.8206357713028513E-2</v>
      </c>
      <c r="W148" s="303">
        <f>('Fluid (original units) sorted'!V148/W$413)*W$414</f>
        <v>1.097804391217565</v>
      </c>
      <c r="X148" s="303">
        <f>('Fluid (original units) sorted'!T148/X$413)*X$414</f>
        <v>0.39147847064150709</v>
      </c>
      <c r="Y148" s="303">
        <f>('Fluid (original units) sorted'!U148/Y$413)*Y$414</f>
        <v>5.1153119189325365E-2</v>
      </c>
      <c r="Z148" s="303">
        <f>('Fluid (original units) sorted'!W148/Z$413)*Z$414</f>
        <v>0.82287595145031889</v>
      </c>
      <c r="AA148" s="251"/>
      <c r="AB148" s="264"/>
      <c r="AC148" s="265">
        <f t="shared" si="2"/>
        <v>0.35660129780253641</v>
      </c>
      <c r="AD148" s="201"/>
      <c r="AE148" s="127"/>
      <c r="AF148" s="127"/>
      <c r="AG148" s="127"/>
      <c r="AK148" s="24"/>
      <c r="AL148" s="23"/>
      <c r="AM148" s="15"/>
      <c r="AN148" s="25"/>
      <c r="AO148" s="23"/>
      <c r="AP148" s="23"/>
    </row>
    <row r="149" spans="1:43">
      <c r="A149" s="62" t="str">
        <f>'Fluid (molkg) '!A149</f>
        <v>SVF 28 Artesian livestock well</v>
      </c>
      <c r="B149" s="12" t="str">
        <f>'Fluid (molkg) '!B149</f>
        <v>Eagleville Area (South of State Highway 38)</v>
      </c>
      <c r="C149" s="12">
        <f>'Fluid (molkg) '!C149</f>
        <v>0</v>
      </c>
      <c r="D149" s="12" t="str">
        <f>'Fluid (molkg) '!D149</f>
        <v>Eagleville Cold Waters</v>
      </c>
      <c r="E149" s="11">
        <f>'Fluid (molkg) '!E149</f>
        <v>0</v>
      </c>
      <c r="F149" s="13">
        <f>'Fluid (molkg) '!F149</f>
        <v>15</v>
      </c>
      <c r="G149" s="11">
        <f>'Fluid (molkg) '!G149</f>
        <v>0</v>
      </c>
      <c r="H149" s="11">
        <f>'Fluid (molkg) '!H149</f>
        <v>0</v>
      </c>
      <c r="I149" s="62" t="str">
        <f>'Fluid (molkg) '!I149</f>
        <v>SVF 28 Artesian livestock well</v>
      </c>
      <c r="J149" s="59">
        <f>'Fluid (molkg) '!J149</f>
        <v>0.35</v>
      </c>
      <c r="K149" s="16">
        <f>'Fluid (molkg) '!K149</f>
        <v>53.6</v>
      </c>
      <c r="L149" s="49">
        <f>'Fluid (molkg) '!L149</f>
        <v>12</v>
      </c>
      <c r="M149" s="64">
        <f>'Fluid (molkg) '!M149</f>
        <v>1974</v>
      </c>
      <c r="N149" s="267" t="str">
        <f>'Fluid (molkg) '!N149</f>
        <v/>
      </c>
      <c r="O149" s="267" t="str">
        <f>'Fluid (molkg) '!O149</f>
        <v/>
      </c>
      <c r="P149" s="52"/>
      <c r="Q149" s="267"/>
      <c r="R149" s="265" t="s">
        <v>492</v>
      </c>
      <c r="S149" s="303"/>
      <c r="T149" s="303"/>
      <c r="U149" s="303">
        <f>('Fluid (original units) sorted'!AD149/U$413)*U$414</f>
        <v>1.353284212586376</v>
      </c>
      <c r="V149" s="303">
        <f>('Fluid (original units) sorted'!AE149/V$413)*V$414</f>
        <v>0.73900657208134701</v>
      </c>
      <c r="W149" s="303">
        <f>('Fluid (original units) sorted'!V149/W$413)*W$414</f>
        <v>1.6367265469061876</v>
      </c>
      <c r="X149" s="303">
        <f>('Fluid (original units) sorted'!T149/X$413)*X$414</f>
        <v>1.9138947453584789</v>
      </c>
      <c r="Y149" s="303">
        <f>('Fluid (original units) sorted'!U149/Y$413)*Y$414</f>
        <v>0.17136294928423998</v>
      </c>
      <c r="Z149" s="303">
        <f>('Fluid (original units) sorted'!W149/Z$413)*Z$414</f>
        <v>0.65830076116025515</v>
      </c>
      <c r="AA149" s="251"/>
      <c r="AB149" s="269"/>
      <c r="AC149" s="265">
        <f t="shared" si="2"/>
        <v>1.1693430090543877</v>
      </c>
      <c r="AD149" s="201"/>
      <c r="AE149" s="131"/>
      <c r="AF149" s="131"/>
      <c r="AG149" s="131"/>
      <c r="AH149" s="49"/>
      <c r="AJ149" s="62"/>
      <c r="AK149" s="67"/>
      <c r="AL149" s="23"/>
      <c r="AM149" s="15"/>
      <c r="AN149" s="25"/>
      <c r="AO149" s="23"/>
      <c r="AP149" s="23"/>
    </row>
    <row r="150" spans="1:43">
      <c r="A150" s="34" t="str">
        <f>'Fluid (molkg) '!A150</f>
        <v>38N/17E-03N01</v>
      </c>
      <c r="B150" s="12" t="str">
        <f>'Fluid (molkg) '!B150</f>
        <v>Eagleville Area (South of State Highway 38)</v>
      </c>
      <c r="C150" s="12" t="str">
        <f>'Fluid (molkg) '!C150</f>
        <v>Stock</v>
      </c>
      <c r="D150" s="12" t="str">
        <f>'Fluid (molkg) '!D150</f>
        <v>Cased 100'</v>
      </c>
      <c r="E150" s="34">
        <f>'Fluid (molkg) '!E150</f>
        <v>120</v>
      </c>
      <c r="F150" s="34">
        <f>'Fluid (molkg) '!F150</f>
        <v>0</v>
      </c>
      <c r="G150" s="34">
        <f>'Fluid (molkg) '!G150</f>
        <v>0</v>
      </c>
      <c r="H150" s="34">
        <f>'Fluid (molkg) '!H150</f>
        <v>0</v>
      </c>
      <c r="I150" s="34" t="str">
        <f>'Fluid (molkg) '!I150</f>
        <v>38N/17E-03N01</v>
      </c>
      <c r="J150" s="15">
        <f>'Fluid (molkg) '!J150</f>
        <v>0.6535144201043861</v>
      </c>
      <c r="K150" s="16">
        <f>'Fluid (molkg) '!K150</f>
        <v>55.400000000000006</v>
      </c>
      <c r="L150" s="35">
        <f>'Fluid (molkg) '!L150</f>
        <v>13</v>
      </c>
      <c r="M150" s="36">
        <f>'Fluid (molkg) '!M150</f>
        <v>20608</v>
      </c>
      <c r="N150" s="271">
        <f>'Fluid (molkg) '!N150</f>
        <v>3.1622776601683699E-8</v>
      </c>
      <c r="O150" s="271" t="str">
        <f>'Fluid (molkg) '!O150</f>
        <v/>
      </c>
      <c r="P150" s="61"/>
      <c r="Q150" s="265"/>
      <c r="R150" s="265" t="s">
        <v>492</v>
      </c>
      <c r="S150" s="303">
        <f>('Fluid (original units) sorted'!AF150/S$413)*S$414</f>
        <v>4.7372402827753471E-2</v>
      </c>
      <c r="T150" s="303"/>
      <c r="U150" s="303">
        <f>('Fluid (original units) sorted'!AD150/U$413)*U$414</f>
        <v>9.9934834160224681E-2</v>
      </c>
      <c r="V150" s="303">
        <f>('Fluid (original units) sorted'!AE150/V$413)*V$414</f>
        <v>0.33847629255634215</v>
      </c>
      <c r="W150" s="303">
        <f>('Fluid (original units) sorted'!V150/W$413)*W$414</f>
        <v>0.14471057884231536</v>
      </c>
      <c r="X150" s="303">
        <f>('Fluid (original units) sorted'!T150/X$413)*X$414</f>
        <v>2.0878851767547042</v>
      </c>
      <c r="Y150" s="303">
        <f>('Fluid (original units) sorted'!U150/Y$413)*Y$414</f>
        <v>4.3480151310926557E-2</v>
      </c>
      <c r="Z150" s="303">
        <f>('Fluid (original units) sorted'!W150/Z$413)*Z$414</f>
        <v>5.7601316601522318E-2</v>
      </c>
      <c r="AA150" s="265"/>
      <c r="AB150" s="265"/>
      <c r="AC150" s="265">
        <f t="shared" si="2"/>
        <v>14.428006531780785</v>
      </c>
      <c r="AD150" s="201"/>
      <c r="AE150" s="127"/>
      <c r="AF150" s="127"/>
      <c r="AG150" s="127"/>
      <c r="AH150" s="38"/>
      <c r="AI150" s="24"/>
      <c r="AJ150" s="24"/>
      <c r="AK150" s="24"/>
      <c r="AL150" s="23"/>
      <c r="AM150" s="15"/>
      <c r="AN150" s="25"/>
      <c r="AO150" s="23"/>
      <c r="AP150" s="23"/>
      <c r="AQ150" s="24"/>
    </row>
    <row r="151" spans="1:43">
      <c r="A151" s="11" t="str">
        <f>'Fluid (molkg) '!A151</f>
        <v>40N/16E-36G02</v>
      </c>
      <c r="B151" s="12" t="str">
        <f>'Fluid (molkg) '!B151</f>
        <v>Eagleville Area (South of State Highway 38)</v>
      </c>
      <c r="C151" s="12" t="str">
        <f>'Fluid (molkg) '!C151</f>
        <v>Irrigation</v>
      </c>
      <c r="D151" s="12" t="str">
        <f>'Fluid (molkg) '!D151</f>
        <v>Cased Depth</v>
      </c>
      <c r="E151" s="11">
        <f>'Fluid (molkg) '!E151</f>
        <v>400</v>
      </c>
      <c r="F151" s="13">
        <f>'Fluid (molkg) '!F151</f>
        <v>0</v>
      </c>
      <c r="G151" s="11">
        <f>'Fluid (molkg) '!G151</f>
        <v>41.291578999999999</v>
      </c>
      <c r="H151" s="11">
        <f>'Fluid (molkg) '!H151</f>
        <v>-120.108313</v>
      </c>
      <c r="I151" s="11" t="str">
        <f>'Fluid (molkg) '!I151</f>
        <v>40N/16E-36G02</v>
      </c>
      <c r="J151" s="15">
        <f>'Fluid (molkg) '!J151</f>
        <v>-3.371050213459906E-3</v>
      </c>
      <c r="K151" s="16">
        <f>'Fluid (molkg) '!K151</f>
        <v>55.400000000000006</v>
      </c>
      <c r="L151" s="16">
        <f>'Fluid (molkg) '!L151</f>
        <v>13</v>
      </c>
      <c r="M151" s="17">
        <f>'Fluid (molkg) '!M151</f>
        <v>21677</v>
      </c>
      <c r="N151" s="277">
        <f>'Fluid (molkg) '!N151</f>
        <v>1.2589254117941638E-8</v>
      </c>
      <c r="O151" s="277" t="str">
        <f>'Fluid (molkg) '!O151</f>
        <v/>
      </c>
      <c r="P151" s="246"/>
      <c r="Q151" s="303"/>
      <c r="R151" s="265" t="s">
        <v>492</v>
      </c>
      <c r="S151" s="303">
        <f>('Fluid (original units) sorted'!AF151/S$413)*S$414</f>
        <v>5.2636003141948301E-3</v>
      </c>
      <c r="T151" s="303">
        <f>('Fluid (original units) sorted'!AB151/T$413)*T$414</f>
        <v>3.3371000600478182</v>
      </c>
      <c r="U151" s="303">
        <f>('Fluid (original units) sorted'!AD151/U$413)*U$414</f>
        <v>0.11242668843025277</v>
      </c>
      <c r="V151" s="303">
        <f>('Fluid (original units) sorted'!AE151/V$413)*V$414</f>
        <v>6.2053986968662739E-2</v>
      </c>
      <c r="W151" s="303">
        <f>('Fluid (original units) sorted'!V151/W$413)*W$414</f>
        <v>1.6467065868263473</v>
      </c>
      <c r="X151" s="303">
        <f>('Fluid (original units) sorted'!T151/X$413)*X$414</f>
        <v>0.8264545491320705</v>
      </c>
      <c r="Y151" s="303">
        <f>('Fluid (original units) sorted'!U151/Y$413)*Y$414</f>
        <v>7.4172022824521774E-2</v>
      </c>
      <c r="Z151" s="303">
        <f>('Fluid (original units) sorted'!W151/Z$413)*Z$414</f>
        <v>0.98745114174038262</v>
      </c>
      <c r="AA151" s="251"/>
      <c r="AB151" s="264"/>
      <c r="AC151" s="265">
        <f t="shared" si="2"/>
        <v>0.50188330801838466</v>
      </c>
      <c r="AD151" s="201"/>
      <c r="AE151" s="127"/>
      <c r="AF151" s="127"/>
      <c r="AG151" s="127"/>
      <c r="AK151" s="24"/>
      <c r="AL151" s="23"/>
      <c r="AM151" s="15"/>
      <c r="AN151" s="25"/>
      <c r="AO151" s="23"/>
      <c r="AP151" s="23"/>
    </row>
    <row r="152" spans="1:43">
      <c r="A152" s="11" t="str">
        <f>'Fluid (molkg) '!A152</f>
        <v>40N/16E-25R01</v>
      </c>
      <c r="B152" s="12" t="str">
        <f>'Fluid (molkg) '!B152</f>
        <v>Eagleville Area (South of State Highway 38)</v>
      </c>
      <c r="C152" s="12" t="str">
        <f>'Fluid (molkg) '!C152</f>
        <v>Domestic</v>
      </c>
      <c r="D152" s="12" t="str">
        <f>'Fluid (molkg) '!D152</f>
        <v>Cased to 30'</v>
      </c>
      <c r="E152" s="11">
        <f>'Fluid (molkg) '!E152</f>
        <v>45</v>
      </c>
      <c r="F152" s="13">
        <f>'Fluid (molkg) '!F152</f>
        <v>0</v>
      </c>
      <c r="G152" s="11">
        <f>'Fluid (molkg) '!G152</f>
        <v>41.298665</v>
      </c>
      <c r="H152" s="11">
        <f>'Fluid (molkg) '!H152</f>
        <v>-120.09922899999999</v>
      </c>
      <c r="I152" s="11" t="str">
        <f>'Fluid (molkg) '!I152</f>
        <v>40N/16E-25R01</v>
      </c>
      <c r="J152" s="15">
        <f>'Fluid (molkg) '!J152</f>
        <v>-1.9366537395382716E-2</v>
      </c>
      <c r="K152" s="16">
        <f>'Fluid (molkg) '!K152</f>
        <v>55.94</v>
      </c>
      <c r="L152" s="16">
        <f>'Fluid (molkg) '!L152</f>
        <v>13.3</v>
      </c>
      <c r="M152" s="17">
        <f>'Fluid (molkg) '!M152</f>
        <v>21349</v>
      </c>
      <c r="N152" s="277" t="str">
        <f>'Fluid (molkg) '!N152</f>
        <v/>
      </c>
      <c r="O152" s="277">
        <f>'Fluid (molkg) '!O152</f>
        <v>5.0118723362727114E-9</v>
      </c>
      <c r="P152" s="246"/>
      <c r="Q152" s="303"/>
      <c r="R152" s="265" t="s">
        <v>492</v>
      </c>
      <c r="S152" s="303">
        <f>('Fluid (original units) sorted'!AF152/S$413)*S$414</f>
        <v>1.579080094258449E-2</v>
      </c>
      <c r="T152" s="303">
        <f>('Fluid (original units) sorted'!AB152/T$413)*T$414</f>
        <v>2.3379683055424834</v>
      </c>
      <c r="U152" s="303">
        <f>('Fluid (original units) sorted'!AD152/U$413)*U$414</f>
        <v>4.3721489945098301E-2</v>
      </c>
      <c r="V152" s="303">
        <f>('Fluid (original units) sorted'!AE152/V$413)*V$414</f>
        <v>9.8722251995599794E-2</v>
      </c>
      <c r="W152" s="303">
        <f>('Fluid (original units) sorted'!V152/W$413)*W$414</f>
        <v>1.097804391217565</v>
      </c>
      <c r="X152" s="303">
        <f>('Fluid (original units) sorted'!T152/X$413)*X$414</f>
        <v>0.56546890203773248</v>
      </c>
      <c r="Y152" s="303">
        <f>('Fluid (original units) sorted'!U152/Y$413)*Y$414</f>
        <v>6.1383743027190435E-2</v>
      </c>
      <c r="Z152" s="303">
        <f>('Fluid (original units) sorted'!W152/Z$413)*Z$414</f>
        <v>0.7076733182472742</v>
      </c>
      <c r="AA152" s="251"/>
      <c r="AB152" s="264"/>
      <c r="AC152" s="265">
        <f t="shared" si="2"/>
        <v>0.51509076349255256</v>
      </c>
      <c r="AD152" s="201"/>
      <c r="AE152" s="127"/>
      <c r="AF152" s="127"/>
      <c r="AG152" s="127"/>
      <c r="AK152" s="24"/>
      <c r="AL152" s="23"/>
      <c r="AM152" s="15"/>
      <c r="AN152" s="25"/>
      <c r="AO152" s="23"/>
      <c r="AP152" s="23"/>
    </row>
    <row r="153" spans="1:43">
      <c r="A153" s="11" t="str">
        <f>'Fluid (molkg) '!A153</f>
        <v>40N/16E-36F01</v>
      </c>
      <c r="B153" s="12" t="str">
        <f>'Fluid (molkg) '!B153</f>
        <v>Eagleville Area (South of State Highway 38)</v>
      </c>
      <c r="C153" s="12" t="str">
        <f>'Fluid (molkg) '!C153</f>
        <v>Domestic</v>
      </c>
      <c r="D153" s="12" t="str">
        <f>'Fluid (molkg) '!D153</f>
        <v>6" Casing</v>
      </c>
      <c r="E153" s="11">
        <f>'Fluid (molkg) '!E153</f>
        <v>105</v>
      </c>
      <c r="F153" s="13">
        <f>'Fluid (molkg) '!F153</f>
        <v>0</v>
      </c>
      <c r="G153" s="11">
        <f>'Fluid (molkg) '!G153</f>
        <v>41.292611999999998</v>
      </c>
      <c r="H153" s="11">
        <f>'Fluid (molkg) '!H153</f>
        <v>-120.112469</v>
      </c>
      <c r="I153" s="11" t="str">
        <f>'Fluid (molkg) '!I153</f>
        <v>40N/16E-36F01</v>
      </c>
      <c r="J153" s="15">
        <f>'Fluid (molkg) '!J153</f>
        <v>-1.1885852630533945E-2</v>
      </c>
      <c r="K153" s="16">
        <f>'Fluid (molkg) '!K153</f>
        <v>55.94</v>
      </c>
      <c r="L153" s="16">
        <f>'Fluid (molkg) '!L153</f>
        <v>13.3</v>
      </c>
      <c r="M153" s="17">
        <f>'Fluid (molkg) '!M153</f>
        <v>21349</v>
      </c>
      <c r="N153" s="277" t="str">
        <f>'Fluid (molkg) '!N153</f>
        <v/>
      </c>
      <c r="O153" s="277">
        <f>'Fluid (molkg) '!O153</f>
        <v>3.1622776601683779E-9</v>
      </c>
      <c r="P153" s="246"/>
      <c r="Q153" s="303"/>
      <c r="R153" s="265" t="s">
        <v>492</v>
      </c>
      <c r="S153" s="303">
        <f>('Fluid (original units) sorted'!AF153/S$413)*S$414</f>
        <v>3.1581601885168981E-2</v>
      </c>
      <c r="T153" s="303">
        <f>('Fluid (original units) sorted'!AB153/T$413)*T$414</f>
        <v>3.6967874916697387</v>
      </c>
      <c r="U153" s="303">
        <f>('Fluid (original units) sorted'!AD153/U$413)*U$414</f>
        <v>0.18945978976209263</v>
      </c>
      <c r="V153" s="303">
        <f>('Fluid (original units) sorted'!AE153/V$413)*V$414</f>
        <v>0.14103178856514256</v>
      </c>
      <c r="W153" s="303">
        <f>('Fluid (original units) sorted'!V153/W$413)*W$414</f>
        <v>1.7964071856287427</v>
      </c>
      <c r="X153" s="303">
        <f>('Fluid (original units) sorted'!T153/X$413)*X$414</f>
        <v>0.91344976483018314</v>
      </c>
      <c r="Y153" s="303">
        <f>('Fluid (original units) sorted'!U153/Y$413)*Y$414</f>
        <v>6.6499054946122974E-2</v>
      </c>
      <c r="Z153" s="303">
        <f>('Fluid (original units) sorted'!W153/Z$413)*Z$414</f>
        <v>1.2343139271754784</v>
      </c>
      <c r="AA153" s="251"/>
      <c r="AB153" s="264"/>
      <c r="AC153" s="265">
        <f t="shared" si="2"/>
        <v>0.50848703575546861</v>
      </c>
      <c r="AD153" s="201"/>
      <c r="AE153" s="127"/>
      <c r="AF153" s="127"/>
      <c r="AG153" s="127"/>
      <c r="AK153" s="24"/>
      <c r="AL153" s="23"/>
      <c r="AM153" s="15"/>
      <c r="AN153" s="25"/>
      <c r="AO153" s="23"/>
      <c r="AP153" s="23"/>
    </row>
    <row r="154" spans="1:43">
      <c r="A154" s="11" t="str">
        <f>'Fluid (molkg) '!A154</f>
        <v>40N/16E-36G01</v>
      </c>
      <c r="B154" s="12" t="str">
        <f>'Fluid (molkg) '!B154</f>
        <v>Eagleville Area (South of State Highway 38)</v>
      </c>
      <c r="C154" s="12" t="str">
        <f>'Fluid (molkg) '!C154</f>
        <v>Irrigation</v>
      </c>
      <c r="D154" s="12" t="str">
        <f>'Fluid (molkg) '!D154</f>
        <v>Cased Depth</v>
      </c>
      <c r="E154" s="11">
        <f>'Fluid (molkg) '!E154</f>
        <v>145</v>
      </c>
      <c r="F154" s="13">
        <f>'Fluid (molkg) '!F154</f>
        <v>0</v>
      </c>
      <c r="G154" s="11">
        <f>'Fluid (molkg) '!G154</f>
        <v>41.291854000000001</v>
      </c>
      <c r="H154" s="11">
        <f>'Fluid (molkg) '!H154</f>
        <v>-120.10831</v>
      </c>
      <c r="I154" s="11" t="str">
        <f>'Fluid (molkg) '!I154</f>
        <v>40N/16E-36G01</v>
      </c>
      <c r="J154" s="15">
        <f>'Fluid (molkg) '!J154</f>
        <v>0.13165163585195272</v>
      </c>
      <c r="K154" s="16">
        <f>'Fluid (molkg) '!K154</f>
        <v>55.94</v>
      </c>
      <c r="L154" s="16">
        <f>'Fluid (molkg) '!L154</f>
        <v>13.3</v>
      </c>
      <c r="M154" s="17">
        <f>'Fluid (molkg) '!M154</f>
        <v>23230</v>
      </c>
      <c r="N154" s="277" t="str">
        <f>'Fluid (molkg) '!N154</f>
        <v/>
      </c>
      <c r="O154" s="277">
        <f>'Fluid (molkg) '!O154</f>
        <v>1E-8</v>
      </c>
      <c r="P154" s="246"/>
      <c r="Q154" s="303"/>
      <c r="R154" s="265" t="s">
        <v>492</v>
      </c>
      <c r="S154" s="303">
        <f>('Fluid (original units) sorted'!AF154/S$413)*S$414</f>
        <v>5.2636003141948301E-3</v>
      </c>
      <c r="T154" s="303">
        <f>('Fluid (original units) sorted'!AB154/T$413)*T$414</f>
        <v>3.0573431687863248</v>
      </c>
      <c r="U154" s="303">
        <f>('Fluid (original units) sorted'!AD154/U$413)*U$414</f>
        <v>2.9147659963398864E-2</v>
      </c>
      <c r="V154" s="303"/>
      <c r="W154" s="303">
        <f>('Fluid (original units) sorted'!V154/W$413)*W$414</f>
        <v>2.4451097804391217</v>
      </c>
      <c r="X154" s="303">
        <f>('Fluid (original units) sorted'!T154/X$413)*X$414</f>
        <v>0.65246411773584512</v>
      </c>
      <c r="Y154" s="303">
        <f>('Fluid (original units) sorted'!U154/Y$413)*Y$414</f>
        <v>5.3710775148791634E-2</v>
      </c>
      <c r="Z154" s="303">
        <f>('Fluid (original units) sorted'!W154/Z$413)*Z$414</f>
        <v>0.90516354659535081</v>
      </c>
      <c r="AA154" s="251"/>
      <c r="AB154" s="264"/>
      <c r="AC154" s="265">
        <f t="shared" si="2"/>
        <v>0.26684450855972114</v>
      </c>
      <c r="AD154" s="201"/>
      <c r="AE154" s="127"/>
      <c r="AF154" s="127"/>
      <c r="AG154" s="127"/>
      <c r="AK154" s="24"/>
      <c r="AL154" s="23"/>
      <c r="AM154" s="15"/>
      <c r="AN154" s="25"/>
      <c r="AO154" s="23"/>
      <c r="AP154" s="23"/>
    </row>
    <row r="155" spans="1:43">
      <c r="A155" s="27" t="str">
        <f>'Fluid (molkg) '!A155</f>
        <v>40N/16E-36G01</v>
      </c>
      <c r="B155" s="12" t="str">
        <f>'Fluid (molkg) '!B155</f>
        <v>Eagleville Area (South of State Highway 38)</v>
      </c>
      <c r="C155" s="12" t="str">
        <f>'Fluid (molkg) '!C155</f>
        <v>Irrigation</v>
      </c>
      <c r="D155" s="12" t="str">
        <f>'Fluid (molkg) '!D155</f>
        <v>Cased Depth</v>
      </c>
      <c r="E155" s="27">
        <f>'Fluid (molkg) '!E155</f>
        <v>145</v>
      </c>
      <c r="F155" s="28">
        <f>'Fluid (molkg) '!F155</f>
        <v>0</v>
      </c>
      <c r="G155" s="11">
        <f>'Fluid (molkg) '!G155</f>
        <v>41.291854000000001</v>
      </c>
      <c r="H155" s="11">
        <f>'Fluid (molkg) '!H155</f>
        <v>-120.10831</v>
      </c>
      <c r="I155" s="27" t="str">
        <f>'Fluid (molkg) '!I155</f>
        <v>40N/16E-36G01</v>
      </c>
      <c r="J155" s="15">
        <f>'Fluid (molkg) '!J155</f>
        <v>6.1717758413381799E-2</v>
      </c>
      <c r="K155" s="16">
        <f>'Fluid (molkg) '!K155</f>
        <v>55.94</v>
      </c>
      <c r="L155" s="16">
        <f>'Fluid (molkg) '!L155</f>
        <v>13.3</v>
      </c>
      <c r="M155" s="17">
        <f>'Fluid (molkg) '!M155</f>
        <v>30182</v>
      </c>
      <c r="N155" s="277">
        <f>'Fluid (molkg) '!N155</f>
        <v>5.0118723362727164E-8</v>
      </c>
      <c r="O155" s="277">
        <f>'Fluid (molkg) '!O155</f>
        <v>3.1622776601683779E-9</v>
      </c>
      <c r="P155" s="246"/>
      <c r="Q155" s="303"/>
      <c r="R155" s="265" t="s">
        <v>492</v>
      </c>
      <c r="S155" s="303"/>
      <c r="T155" s="303">
        <f>('Fluid (original units) sorted'!AB155/T$413)*T$414</f>
        <v>2.7975689126149375</v>
      </c>
      <c r="U155" s="303"/>
      <c r="V155" s="303">
        <f>('Fluid (original units) sorted'!AE155/V$413)*V$414</f>
        <v>2.8206357713028513E-2</v>
      </c>
      <c r="W155" s="303">
        <f>('Fluid (original units) sorted'!V155/W$413)*W$414</f>
        <v>1.5469061876247505</v>
      </c>
      <c r="X155" s="303">
        <f>('Fluid (original units) sorted'!T155/X$413)*X$414</f>
        <v>0.52197129418867605</v>
      </c>
      <c r="Y155" s="303">
        <f>('Fluid (original units) sorted'!U155/Y$413)*Y$414</f>
        <v>5.8826087067724166E-2</v>
      </c>
      <c r="Z155" s="303">
        <f>('Fluid (original units) sorted'!W155/Z$413)*Z$414</f>
        <v>1.0697387368854145</v>
      </c>
      <c r="AA155" s="251"/>
      <c r="AB155" s="264"/>
      <c r="AC155" s="265">
        <f t="shared" si="2"/>
        <v>0.33742918501745378</v>
      </c>
      <c r="AD155" s="201"/>
      <c r="AF155" s="127"/>
      <c r="AK155" s="24"/>
      <c r="AL155" s="23"/>
      <c r="AM155" s="15"/>
      <c r="AN155" s="25"/>
      <c r="AO155" s="23"/>
      <c r="AP155" s="23"/>
    </row>
    <row r="156" spans="1:43">
      <c r="A156" s="11" t="str">
        <f>'Fluid (molkg) '!A156</f>
        <v>38N/17E-10D01</v>
      </c>
      <c r="B156" s="12" t="str">
        <f>'Fluid (molkg) '!B156</f>
        <v>Eagleville Area (South of State Highway 38)</v>
      </c>
      <c r="C156" s="12" t="str">
        <f>'Fluid (molkg) '!C156</f>
        <v>Stock</v>
      </c>
      <c r="D156" s="12" t="str">
        <f>'Fluid (molkg) '!D156</f>
        <v>3" Casing to 100'</v>
      </c>
      <c r="E156" s="11">
        <f>'Fluid (molkg) '!E156</f>
        <v>120</v>
      </c>
      <c r="F156" s="13">
        <f>'Fluid (molkg) '!F156</f>
        <v>0</v>
      </c>
      <c r="G156" s="11">
        <f>'Fluid (molkg) '!G156</f>
        <v>0</v>
      </c>
      <c r="H156" s="11">
        <f>'Fluid (molkg) '!H156</f>
        <v>0</v>
      </c>
      <c r="I156" s="11" t="str">
        <f>'Fluid (molkg) '!I156</f>
        <v>38N/17E-10D01</v>
      </c>
      <c r="J156" s="15">
        <f>'Fluid (molkg) '!J156</f>
        <v>0.61099060281092255</v>
      </c>
      <c r="K156" s="16">
        <f>'Fluid (molkg) '!K156</f>
        <v>56.84</v>
      </c>
      <c r="L156" s="16">
        <f>'Fluid (molkg) '!L156</f>
        <v>13.8</v>
      </c>
      <c r="M156" s="17">
        <f>'Fluid (molkg) '!M156</f>
        <v>22125</v>
      </c>
      <c r="N156" s="277">
        <f>'Fluid (molkg) '!N156</f>
        <v>1.5848931924611133E-8</v>
      </c>
      <c r="O156" s="277" t="str">
        <f>'Fluid (molkg) '!O156</f>
        <v/>
      </c>
      <c r="P156" s="246"/>
      <c r="Q156" s="303"/>
      <c r="R156" s="265" t="s">
        <v>492</v>
      </c>
      <c r="S156" s="303">
        <f>('Fluid (original units) sorted'!AF156/S$413)*S$414</f>
        <v>3.6845202199363811E-2</v>
      </c>
      <c r="T156" s="303"/>
      <c r="U156" s="303">
        <f>('Fluid (original units) sorted'!AD156/U$413)*U$414</f>
        <v>0.12075459127693816</v>
      </c>
      <c r="V156" s="303">
        <f>('Fluid (original units) sorted'!AE156/V$413)*V$414</f>
        <v>0.33847629255634215</v>
      </c>
      <c r="W156" s="303">
        <f>('Fluid (original units) sorted'!V156/W$413)*W$414</f>
        <v>0.15968063872255492</v>
      </c>
      <c r="X156" s="303">
        <f>('Fluid (original units) sorted'!T156/X$413)*X$414</f>
        <v>1.9138947453584789</v>
      </c>
      <c r="Y156" s="303">
        <f>('Fluid (original units) sorted'!U156/Y$413)*Y$414</f>
        <v>4.0922495351460295E-2</v>
      </c>
      <c r="Z156" s="303"/>
      <c r="AA156" s="251"/>
      <c r="AB156" s="251"/>
      <c r="AC156" s="265">
        <f t="shared" si="2"/>
        <v>11.985765842807472</v>
      </c>
      <c r="AD156" s="201"/>
      <c r="AE156" s="127"/>
      <c r="AF156" s="127"/>
      <c r="AG156" s="127"/>
      <c r="AK156" s="24"/>
      <c r="AL156" s="23"/>
      <c r="AM156" s="15"/>
      <c r="AN156" s="25"/>
      <c r="AO156" s="23"/>
      <c r="AP156" s="23"/>
    </row>
    <row r="157" spans="1:43">
      <c r="A157" s="27" t="str">
        <f>'Fluid (molkg) '!A157</f>
        <v>40N/16E-36F01</v>
      </c>
      <c r="B157" s="12" t="str">
        <f>'Fluid (molkg) '!B157</f>
        <v>Eagleville Area (South of State Highway 38)</v>
      </c>
      <c r="C157" s="12" t="str">
        <f>'Fluid (molkg) '!C157</f>
        <v>Domestic</v>
      </c>
      <c r="D157" s="12" t="str">
        <f>'Fluid (molkg) '!D157</f>
        <v>6" Casing</v>
      </c>
      <c r="E157" s="27">
        <f>'Fluid (molkg) '!E157</f>
        <v>105</v>
      </c>
      <c r="F157" s="28">
        <f>'Fluid (molkg) '!F157</f>
        <v>0</v>
      </c>
      <c r="G157" s="11">
        <f>'Fluid (molkg) '!G157</f>
        <v>41.292611999999998</v>
      </c>
      <c r="H157" s="11">
        <f>'Fluid (molkg) '!H157</f>
        <v>-120.112469</v>
      </c>
      <c r="I157" s="27" t="str">
        <f>'Fluid (molkg) '!I157</f>
        <v>40N/16E-36F01</v>
      </c>
      <c r="J157" s="15">
        <f>'Fluid (molkg) '!J157</f>
        <v>2.3422506376813619E-3</v>
      </c>
      <c r="K157" s="46">
        <f>'Fluid (molkg) '!K157</f>
        <v>57.92</v>
      </c>
      <c r="L157" s="16">
        <f>'Fluid (molkg) '!L157</f>
        <v>14.4</v>
      </c>
      <c r="M157" s="17">
        <f>'Fluid (molkg) '!M157</f>
        <v>22837</v>
      </c>
      <c r="N157" s="277">
        <f>'Fluid (molkg) '!N157</f>
        <v>5.0118723362727164E-8</v>
      </c>
      <c r="O157" s="277">
        <f>'Fluid (molkg) '!O157</f>
        <v>7.9432823472428087E-9</v>
      </c>
      <c r="P157" s="246"/>
      <c r="Q157" s="303"/>
      <c r="R157" s="265" t="s">
        <v>492</v>
      </c>
      <c r="S157" s="303">
        <f>('Fluid (original units) sorted'!AF157/S$413)*S$414</f>
        <v>1.052720062838966E-2</v>
      </c>
      <c r="T157" s="303">
        <f>('Fluid (original units) sorted'!AB157/T$413)*T$414</f>
        <v>2.8774994529753641</v>
      </c>
      <c r="U157" s="303">
        <f>('Fluid (original units) sorted'!AD157/U$413)*U$414</f>
        <v>0.20819757116713475</v>
      </c>
      <c r="V157" s="303">
        <f>('Fluid (original units) sorted'!AE157/V$413)*V$414</f>
        <v>6.7695258511268439E-2</v>
      </c>
      <c r="W157" s="303">
        <f>('Fluid (original units) sorted'!V157/W$413)*W$414</f>
        <v>1.3972055888223553</v>
      </c>
      <c r="X157" s="303">
        <f>('Fluid (original units) sorted'!T157/X$413)*X$414</f>
        <v>0.91344976483018314</v>
      </c>
      <c r="Y157" s="303">
        <f>('Fluid (original units) sorted'!U157/Y$413)*Y$414</f>
        <v>6.1383743027190435E-2</v>
      </c>
      <c r="Z157" s="303">
        <f>('Fluid (original units) sorted'!W157/Z$413)*Z$414</f>
        <v>0.82287595145031889</v>
      </c>
      <c r="AA157" s="251"/>
      <c r="AB157" s="264"/>
      <c r="AC157" s="265">
        <f t="shared" si="2"/>
        <v>0.6537690459713168</v>
      </c>
      <c r="AD157" s="201"/>
      <c r="AE157" s="127"/>
      <c r="AF157" s="127"/>
      <c r="AG157" s="127"/>
      <c r="AK157" s="24"/>
      <c r="AL157" s="23"/>
      <c r="AM157" s="15"/>
      <c r="AN157" s="25"/>
      <c r="AO157" s="23"/>
      <c r="AP157" s="23"/>
    </row>
    <row r="158" spans="1:43">
      <c r="A158" s="11" t="str">
        <f>'Fluid (molkg) '!A158</f>
        <v>40N/17E-31P01</v>
      </c>
      <c r="B158" s="12" t="str">
        <f>'Fluid (molkg) '!B158</f>
        <v>Eagleville Area (South of State Highway 38)</v>
      </c>
      <c r="C158" s="12" t="str">
        <f>'Fluid (molkg) '!C158</f>
        <v>Irrigation</v>
      </c>
      <c r="D158" s="12" t="str">
        <f>'Fluid (molkg) '!D158</f>
        <v>14" Casing</v>
      </c>
      <c r="E158" s="11">
        <f>'Fluid (molkg) '!E158</f>
        <v>240</v>
      </c>
      <c r="F158" s="13">
        <f>'Fluid (molkg) '!F158</f>
        <v>0</v>
      </c>
      <c r="G158" s="11">
        <f>'Fluid (molkg) '!G158</f>
        <v>41.283878999999999</v>
      </c>
      <c r="H158" s="11">
        <f>'Fluid (molkg) '!H158</f>
        <v>-120.08914799999999</v>
      </c>
      <c r="I158" s="11" t="str">
        <f>'Fluid (molkg) '!I158</f>
        <v>40N/17E-31P01</v>
      </c>
      <c r="J158" s="15">
        <f>'Fluid (molkg) '!J158</f>
        <v>-1.8112762745177335E-3</v>
      </c>
      <c r="K158" s="16">
        <f>'Fluid (molkg) '!K158</f>
        <v>59</v>
      </c>
      <c r="L158" s="16">
        <f>'Fluid (molkg) '!L158</f>
        <v>15</v>
      </c>
      <c r="M158" s="17">
        <f>'Fluid (molkg) '!M158</f>
        <v>28306</v>
      </c>
      <c r="N158" s="277">
        <f>'Fluid (molkg) '!N158</f>
        <v>9.9999999999999995E-8</v>
      </c>
      <c r="O158" s="277">
        <f>'Fluid (molkg) '!O158</f>
        <v>5.0118723362727114E-9</v>
      </c>
      <c r="P158" s="246"/>
      <c r="Q158" s="303"/>
      <c r="R158" s="265" t="s">
        <v>492</v>
      </c>
      <c r="S158" s="303"/>
      <c r="T158" s="303">
        <f>('Fluid (original units) sorted'!AB158/T$413)*T$414</f>
        <v>2.4978293862633372</v>
      </c>
      <c r="U158" s="303">
        <f>('Fluid (original units) sorted'!AD158/U$413)*U$414</f>
        <v>0.81197052755182553</v>
      </c>
      <c r="V158" s="303">
        <f>('Fluid (original units) sorted'!AE158/V$413)*V$414</f>
        <v>0.25385721941725664</v>
      </c>
      <c r="W158" s="303">
        <f>('Fluid (original units) sorted'!V158/W$413)*W$414</f>
        <v>1.7964071856287427</v>
      </c>
      <c r="X158" s="303">
        <f>('Fluid (original units) sorted'!T158/X$413)*X$414</f>
        <v>0.6089665098867888</v>
      </c>
      <c r="Y158" s="303">
        <f>('Fluid (original units) sorted'!U158/Y$413)*Y$414</f>
        <v>5.1153119189325365E-2</v>
      </c>
      <c r="Z158" s="303">
        <f>('Fluid (original units) sorted'!W158/Z$413)*Z$414</f>
        <v>1.1520263320304465</v>
      </c>
      <c r="AA158" s="251"/>
      <c r="AB158" s="264"/>
      <c r="AC158" s="265">
        <f t="shared" si="2"/>
        <v>0.33899135717031242</v>
      </c>
      <c r="AD158" s="201"/>
      <c r="AE158" s="127"/>
      <c r="AF158" s="127"/>
      <c r="AK158" s="24"/>
      <c r="AL158" s="23"/>
      <c r="AM158" s="15"/>
      <c r="AN158" s="25"/>
      <c r="AO158" s="23"/>
      <c r="AP158" s="23"/>
    </row>
    <row r="159" spans="1:43">
      <c r="A159" s="11" t="str">
        <f>'Fluid (molkg) '!A159</f>
        <v>40N/17E-32E01</v>
      </c>
      <c r="B159" s="12" t="str">
        <f>'Fluid (molkg) '!B159</f>
        <v>Eagleville Area (South of State Highway 38)</v>
      </c>
      <c r="C159" s="12" t="str">
        <f>'Fluid (molkg) '!C159</f>
        <v>Irrigation</v>
      </c>
      <c r="D159" s="12" t="str">
        <f>'Fluid (molkg) '!D159</f>
        <v>4" Casing</v>
      </c>
      <c r="E159" s="11">
        <f>'Fluid (molkg) '!E159</f>
        <v>152</v>
      </c>
      <c r="F159" s="13">
        <f>'Fluid (molkg) '!F159</f>
        <v>0</v>
      </c>
      <c r="G159" s="11">
        <f>'Fluid (molkg) '!G159</f>
        <v>41.291431000000003</v>
      </c>
      <c r="H159" s="11">
        <f>'Fluid (molkg) '!H159</f>
        <v>-120.07158099999999</v>
      </c>
      <c r="I159" s="11" t="str">
        <f>'Fluid (molkg) '!I159</f>
        <v>40N/17E-32E01</v>
      </c>
      <c r="J159" s="15">
        <f>'Fluid (molkg) '!J159</f>
        <v>5.5971502026436826E-3</v>
      </c>
      <c r="K159" s="16">
        <f>'Fluid (molkg) '!K159</f>
        <v>59.900000000000006</v>
      </c>
      <c r="L159" s="16">
        <f>'Fluid (molkg) '!L159</f>
        <v>15.5</v>
      </c>
      <c r="M159" s="17">
        <f>'Fluid (molkg) '!M159</f>
        <v>21439</v>
      </c>
      <c r="N159" s="277" t="str">
        <f>'Fluid (molkg) '!N159</f>
        <v/>
      </c>
      <c r="O159" s="277">
        <f>'Fluid (molkg) '!O159</f>
        <v>1E-8</v>
      </c>
      <c r="P159" s="246"/>
      <c r="Q159" s="303"/>
      <c r="R159" s="265" t="s">
        <v>492</v>
      </c>
      <c r="S159" s="303">
        <f>('Fluid (original units) sorted'!AF159/S$413)*S$414</f>
        <v>1.052720062838966E-2</v>
      </c>
      <c r="T159" s="303">
        <f>('Fluid (original units) sorted'!AB159/T$413)*T$414</f>
        <v>2.0582114142809895</v>
      </c>
      <c r="U159" s="303">
        <f>('Fluid (original units) sorted'!AD159/U$413)*U$414</f>
        <v>0.15406620266367974</v>
      </c>
      <c r="V159" s="303">
        <f>('Fluid (original units) sorted'!AE159/V$413)*V$414</f>
        <v>9.5901616224296951E-2</v>
      </c>
      <c r="W159" s="303">
        <f>('Fluid (original units) sorted'!V159/W$413)*W$414</f>
        <v>0.99800399201596812</v>
      </c>
      <c r="X159" s="303">
        <f>('Fluid (original units) sorted'!T159/X$413)*X$414</f>
        <v>1.0874401962264084</v>
      </c>
      <c r="Y159" s="303">
        <f>('Fluid (original units) sorted'!U159/Y$413)*Y$414</f>
        <v>7.1614366865055512E-2</v>
      </c>
      <c r="Z159" s="303">
        <f>('Fluid (original units) sorted'!W159/Z$413)*Z$414</f>
        <v>0.19749022834807653</v>
      </c>
      <c r="AA159" s="251"/>
      <c r="AB159" s="264"/>
      <c r="AC159" s="265">
        <f t="shared" si="2"/>
        <v>1.0896150766188613</v>
      </c>
      <c r="AD159" s="201"/>
      <c r="AE159" s="127"/>
      <c r="AF159" s="127"/>
      <c r="AG159" s="127"/>
      <c r="AK159" s="24"/>
      <c r="AL159" s="23"/>
      <c r="AM159" s="15"/>
      <c r="AN159" s="25"/>
      <c r="AO159" s="23"/>
      <c r="AP159" s="23"/>
    </row>
    <row r="160" spans="1:43">
      <c r="A160" s="11" t="str">
        <f>'Fluid (molkg) '!A160</f>
        <v>40N/17E-30R01</v>
      </c>
      <c r="B160" s="12" t="str">
        <f>'Fluid (molkg) '!B160</f>
        <v>Eagleville Area (South of State Highway 38)</v>
      </c>
      <c r="C160" s="12" t="str">
        <f>'Fluid (molkg) '!C160</f>
        <v>Irrigation</v>
      </c>
      <c r="D160" s="12">
        <f>'Fluid (molkg) '!D160</f>
        <v>0</v>
      </c>
      <c r="E160" s="11">
        <f>'Fluid (molkg) '!E160</f>
        <v>350</v>
      </c>
      <c r="F160" s="13">
        <f>'Fluid (molkg) '!F160</f>
        <v>0</v>
      </c>
      <c r="G160" s="11">
        <f>'Fluid (molkg) '!G160</f>
        <v>41.298425999999999</v>
      </c>
      <c r="H160" s="14">
        <f>'Fluid (molkg) '!H160</f>
        <v>-120.08105999999999</v>
      </c>
      <c r="I160" s="11" t="str">
        <f>'Fluid (molkg) '!I160</f>
        <v>40N/17E-30R01</v>
      </c>
      <c r="J160" s="15" t="e">
        <f>'Fluid (molkg) '!J160</f>
        <v>#DIV/0!</v>
      </c>
      <c r="K160" s="16">
        <f>'Fluid (molkg) '!K160</f>
        <v>62.06</v>
      </c>
      <c r="L160" s="16">
        <f>'Fluid (molkg) '!L160</f>
        <v>16.7</v>
      </c>
      <c r="M160" s="17">
        <f>'Fluid (molkg) '!M160</f>
        <v>30551</v>
      </c>
      <c r="N160" s="277">
        <f>'Fluid (molkg) '!N160</f>
        <v>1.2589254117941638E-8</v>
      </c>
      <c r="O160" s="277" t="str">
        <f>'Fluid (molkg) '!O160</f>
        <v/>
      </c>
      <c r="P160" s="246"/>
      <c r="Q160" s="303"/>
      <c r="R160" s="265" t="s">
        <v>492</v>
      </c>
      <c r="S160" s="303"/>
      <c r="T160" s="303"/>
      <c r="U160" s="303"/>
      <c r="V160" s="303"/>
      <c r="W160" s="303"/>
      <c r="X160" s="303"/>
      <c r="Y160" s="303"/>
      <c r="Z160" s="303"/>
      <c r="AA160" s="251"/>
      <c r="AB160" s="264"/>
      <c r="AC160" s="265"/>
      <c r="AD160" s="201"/>
      <c r="AK160" s="24"/>
      <c r="AL160" s="23"/>
      <c r="AM160" s="15"/>
      <c r="AN160" s="25"/>
      <c r="AO160" s="23"/>
      <c r="AP160" s="23"/>
    </row>
    <row r="161" spans="1:43">
      <c r="A161" s="11" t="str">
        <f>'Fluid (molkg) '!A161</f>
        <v>38N/17E-14B01</v>
      </c>
      <c r="B161" s="12" t="str">
        <f>'Fluid (molkg) '!B161</f>
        <v>Eagleville Area (South of State Highway 38)</v>
      </c>
      <c r="C161" s="12">
        <f>'Fluid (molkg) '!C161</f>
        <v>0</v>
      </c>
      <c r="D161" s="12" t="str">
        <f>'Fluid (molkg) '!D161</f>
        <v>Artesian</v>
      </c>
      <c r="E161" s="11">
        <f>'Fluid (molkg) '!E161</f>
        <v>97</v>
      </c>
      <c r="F161" s="13">
        <f>'Fluid (molkg) '!F161</f>
        <v>0</v>
      </c>
      <c r="G161" s="11">
        <f>'Fluid (molkg) '!G161</f>
        <v>0</v>
      </c>
      <c r="H161" s="11">
        <f>'Fluid (molkg) '!H161</f>
        <v>0</v>
      </c>
      <c r="I161" s="11" t="str">
        <f>'Fluid (molkg) '!I161</f>
        <v>38N/17E-14B01</v>
      </c>
      <c r="J161" s="15">
        <f>'Fluid (molkg) '!J161</f>
        <v>1.4701649099171274E-2</v>
      </c>
      <c r="K161" s="16">
        <f>'Fluid (molkg) '!K161</f>
        <v>62.6</v>
      </c>
      <c r="L161" s="16">
        <f>'Fluid (molkg) '!L161</f>
        <v>17</v>
      </c>
      <c r="M161" s="17">
        <f>'Fluid (molkg) '!M161</f>
        <v>21342</v>
      </c>
      <c r="N161" s="277">
        <f>'Fluid (molkg) '!N161</f>
        <v>3.9810717055349665E-9</v>
      </c>
      <c r="O161" s="277" t="str">
        <f>'Fluid (molkg) '!O161</f>
        <v/>
      </c>
      <c r="P161" s="246"/>
      <c r="Q161" s="303"/>
      <c r="R161" s="265" t="s">
        <v>492</v>
      </c>
      <c r="S161" s="303">
        <f>('Fluid (original units) sorted'!AF161/S$413)*S$414</f>
        <v>7.3690404398727621E-2</v>
      </c>
      <c r="T161" s="303">
        <f>('Fluid (original units) sorted'!AB161/T$413)*T$414</f>
        <v>1.9183329686502428</v>
      </c>
      <c r="U161" s="303">
        <f>('Fluid (original units) sorted'!AD161/U$413)*U$414</f>
        <v>0.77033101331839859</v>
      </c>
      <c r="V161" s="303">
        <f>('Fluid (original units) sorted'!AE161/V$413)*V$414</f>
        <v>0.42309536569542772</v>
      </c>
      <c r="W161" s="303">
        <f>('Fluid (original units) sorted'!V161/W$413)*W$414</f>
        <v>0.24950099800399203</v>
      </c>
      <c r="X161" s="303">
        <f>('Fluid (original units) sorted'!T161/X$413)*X$414</f>
        <v>2.957837333735831</v>
      </c>
      <c r="Y161" s="303">
        <f>('Fluid (original units) sorted'!U161/Y$413)*Y$414</f>
        <v>7.6729678783988051E-2</v>
      </c>
      <c r="Z161" s="303">
        <f>('Fluid (original units) sorted'!W161/Z$413)*Z$414</f>
        <v>2.4686278543509566E-2</v>
      </c>
      <c r="AA161" s="251"/>
      <c r="AB161" s="264"/>
      <c r="AC161" s="265">
        <f t="shared" si="2"/>
        <v>11.85501203361321</v>
      </c>
      <c r="AD161" s="201"/>
      <c r="AE161" s="127"/>
      <c r="AF161" s="127"/>
      <c r="AG161" s="127"/>
      <c r="AK161" s="24"/>
      <c r="AL161" s="23"/>
      <c r="AM161" s="15"/>
      <c r="AN161" s="25"/>
      <c r="AO161" s="23"/>
      <c r="AP161" s="23"/>
    </row>
    <row r="162" spans="1:43">
      <c r="A162" s="11" t="str">
        <f>'Fluid (molkg) '!A162</f>
        <v>40N/17E-30H01</v>
      </c>
      <c r="B162" s="12" t="str">
        <f>'Fluid (molkg) '!B162</f>
        <v>Eagleville Area (South of State Highway 38)</v>
      </c>
      <c r="C162" s="12" t="str">
        <f>'Fluid (molkg) '!C162</f>
        <v>Domestic</v>
      </c>
      <c r="D162" s="12" t="str">
        <f>'Fluid (molkg) '!D162</f>
        <v>Artesian</v>
      </c>
      <c r="E162" s="11">
        <f>'Fluid (molkg) '!E162</f>
        <v>165</v>
      </c>
      <c r="F162" s="13">
        <f>'Fluid (molkg) '!F162</f>
        <v>0</v>
      </c>
      <c r="G162" s="11">
        <f>'Fluid (molkg) '!G162</f>
        <v>41.304656000000001</v>
      </c>
      <c r="H162" s="11">
        <f>'Fluid (molkg) '!H162</f>
        <v>-120.082324</v>
      </c>
      <c r="I162" s="11" t="str">
        <f>'Fluid (molkg) '!I162</f>
        <v>40N/17E-30H01</v>
      </c>
      <c r="J162" s="15">
        <f>'Fluid (molkg) '!J162</f>
        <v>4.9924712290315759E-3</v>
      </c>
      <c r="K162" s="16">
        <f>'Fluid (molkg) '!K162</f>
        <v>64.039999999999992</v>
      </c>
      <c r="L162" s="16">
        <f>'Fluid (molkg) '!L162</f>
        <v>17.8</v>
      </c>
      <c r="M162" s="17">
        <f>'Fluid (molkg) '!M162</f>
        <v>21437</v>
      </c>
      <c r="N162" s="277" t="str">
        <f>'Fluid (molkg) '!N162</f>
        <v/>
      </c>
      <c r="O162" s="277">
        <f>'Fluid (molkg) '!O162</f>
        <v>1.9952623149688773E-8</v>
      </c>
      <c r="P162" s="246"/>
      <c r="Q162" s="303"/>
      <c r="R162" s="265" t="s">
        <v>492</v>
      </c>
      <c r="S162" s="303">
        <f>('Fluid (original units) sorted'!AF162/S$413)*S$414</f>
        <v>7.8954004712922451E-2</v>
      </c>
      <c r="T162" s="303">
        <f>('Fluid (original units) sorted'!AB162/T$413)*T$414</f>
        <v>0.83927067378448128</v>
      </c>
      <c r="U162" s="303">
        <f>('Fluid (original units) sorted'!AD162/U$413)*U$414</f>
        <v>2.8106672107563191</v>
      </c>
      <c r="V162" s="303">
        <f>('Fluid (original units) sorted'!AE162/V$413)*V$414</f>
        <v>1.1846670239471977</v>
      </c>
      <c r="W162" s="303">
        <f>('Fluid (original units) sorted'!V162/W$413)*W$414</f>
        <v>1.3972055888223553</v>
      </c>
      <c r="X162" s="303">
        <f>('Fluid (original units) sorted'!T162/X$413)*X$414</f>
        <v>2.7838469023396057</v>
      </c>
      <c r="Y162" s="303">
        <f>('Fluid (original units) sorted'!U162/Y$413)*Y$414</f>
        <v>0.18926654100050386</v>
      </c>
      <c r="Z162" s="303">
        <f>('Fluid (original units) sorted'!W162/Z$413)*Z$414</f>
        <v>0.60069944455873281</v>
      </c>
      <c r="AA162" s="251"/>
      <c r="AB162" s="264"/>
      <c r="AC162" s="265">
        <f t="shared" si="2"/>
        <v>1.9924389972459178</v>
      </c>
      <c r="AD162" s="201"/>
      <c r="AE162" s="127"/>
      <c r="AF162" s="127"/>
      <c r="AG162" s="127"/>
      <c r="AK162" s="24"/>
      <c r="AL162" s="23"/>
      <c r="AM162" s="15"/>
      <c r="AN162" s="25"/>
      <c r="AO162" s="23"/>
      <c r="AP162" s="23"/>
    </row>
    <row r="163" spans="1:43">
      <c r="A163" s="11" t="str">
        <f>'Fluid (molkg) '!A163</f>
        <v>39N/17E-08P01</v>
      </c>
      <c r="B163" s="12" t="str">
        <f>'Fluid (molkg) '!B163</f>
        <v>Eagleville Area (South of State Highway 38)</v>
      </c>
      <c r="C163" s="12" t="str">
        <f>'Fluid (molkg) '!C163</f>
        <v>Stock</v>
      </c>
      <c r="D163" s="12" t="str">
        <f>'Fluid (molkg) '!D163</f>
        <v>Cold Spring</v>
      </c>
      <c r="E163" s="26">
        <f>'Fluid (molkg) '!E163</f>
        <v>0</v>
      </c>
      <c r="F163" s="40">
        <f>'Fluid (molkg) '!F163</f>
        <v>0</v>
      </c>
      <c r="G163" s="11">
        <f>'Fluid (molkg) '!G163</f>
        <v>41.253833999999998</v>
      </c>
      <c r="H163" s="11">
        <f>'Fluid (molkg) '!H163</f>
        <v>-120.07088899999999</v>
      </c>
      <c r="I163" s="11" t="str">
        <f>'Fluid (molkg) '!I163</f>
        <v>39N/17E-08P01</v>
      </c>
      <c r="J163" s="15">
        <f>'Fluid (molkg) '!J163</f>
        <v>5.9832443398076E-3</v>
      </c>
      <c r="K163" s="16">
        <f>'Fluid (molkg) '!K163</f>
        <v>66.02</v>
      </c>
      <c r="L163" s="16">
        <f>'Fluid (molkg) '!L163</f>
        <v>18.899999999999999</v>
      </c>
      <c r="M163" s="17">
        <f>'Fluid (molkg) '!M163</f>
        <v>24693</v>
      </c>
      <c r="N163" s="277" t="str">
        <f>'Fluid (molkg) '!N163</f>
        <v/>
      </c>
      <c r="O163" s="277">
        <f>'Fluid (molkg) '!O163</f>
        <v>7.9432823472428087E-9</v>
      </c>
      <c r="P163" s="246"/>
      <c r="Q163" s="303"/>
      <c r="R163" s="265" t="s">
        <v>492</v>
      </c>
      <c r="S163" s="303">
        <f>('Fluid (original units) sorted'!AF163/S$413)*S$414</f>
        <v>8.4217605027117282E-2</v>
      </c>
      <c r="T163" s="303">
        <f>('Fluid (original units) sorted'!AB163/T$413)*T$414</f>
        <v>2.6177251968039772</v>
      </c>
      <c r="U163" s="303">
        <f>('Fluid (original units) sorted'!AD163/U$413)*U$414</f>
        <v>1.2700051841195221</v>
      </c>
      <c r="V163" s="303">
        <f>('Fluid (original units) sorted'!AE163/V$413)*V$414</f>
        <v>0.47950808112148474</v>
      </c>
      <c r="W163" s="303">
        <f>('Fluid (original units) sorted'!V163/W$413)*W$414</f>
        <v>0.5988023952095809</v>
      </c>
      <c r="X163" s="303">
        <f>('Fluid (original units) sorted'!T163/X$413)*X$414</f>
        <v>3.5233062357735636</v>
      </c>
      <c r="Y163" s="303">
        <f>('Fluid (original units) sorted'!U163/Y$413)*Y$414</f>
        <v>0.16368998140584118</v>
      </c>
      <c r="Z163" s="303">
        <f>('Fluid (original units) sorted'!W163/Z$413)*Z$414</f>
        <v>0.26332030446410204</v>
      </c>
      <c r="AA163" s="251"/>
      <c r="AB163" s="264"/>
      <c r="AC163" s="265">
        <f t="shared" si="2"/>
        <v>5.8839214137418505</v>
      </c>
      <c r="AD163" s="201"/>
      <c r="AE163" s="127"/>
      <c r="AF163" s="127"/>
      <c r="AG163" s="127"/>
      <c r="AK163" s="24"/>
      <c r="AL163" s="23"/>
      <c r="AM163" s="15"/>
      <c r="AN163" s="25"/>
      <c r="AO163" s="23"/>
      <c r="AP163" s="23"/>
    </row>
    <row r="164" spans="1:43">
      <c r="A164" s="11" t="str">
        <f>'Fluid (molkg) '!A164</f>
        <v>40N/17E-30P03</v>
      </c>
      <c r="B164" s="12" t="str">
        <f>'Fluid (molkg) '!B164</f>
        <v>Eagleville Area (South of State Highway 38)</v>
      </c>
      <c r="C164" s="12" t="str">
        <f>'Fluid (molkg) '!C164</f>
        <v>Irrigation</v>
      </c>
      <c r="D164" s="12" t="str">
        <f>'Fluid (molkg) '!D164</f>
        <v>Cased Depth</v>
      </c>
      <c r="E164" s="11">
        <f>'Fluid (molkg) '!E164</f>
        <v>280</v>
      </c>
      <c r="F164" s="13">
        <f>'Fluid (molkg) '!F164</f>
        <v>0</v>
      </c>
      <c r="G164" s="11">
        <f>'Fluid (molkg) '!G164</f>
        <v>41.298836000000001</v>
      </c>
      <c r="H164" s="11">
        <f>'Fluid (molkg) '!H164</f>
        <v>-120.093368</v>
      </c>
      <c r="I164" s="11" t="str">
        <f>'Fluid (molkg) '!I164</f>
        <v>40N/17E-30P03</v>
      </c>
      <c r="J164" s="15">
        <f>'Fluid (molkg) '!J164</f>
        <v>0.18004437091464603</v>
      </c>
      <c r="K164" s="16">
        <f>'Fluid (molkg) '!K164</f>
        <v>66.92</v>
      </c>
      <c r="L164" s="16">
        <f>'Fluid (molkg) '!L164</f>
        <v>19.399999999999999</v>
      </c>
      <c r="M164" s="17">
        <f>'Fluid (molkg) '!M164</f>
        <v>30188</v>
      </c>
      <c r="N164" s="277">
        <f>'Fluid (molkg) '!N164</f>
        <v>1.5848931924611133E-8</v>
      </c>
      <c r="O164" s="277">
        <f>'Fluid (molkg) '!O164</f>
        <v>1.9952623149688773E-8</v>
      </c>
      <c r="P164" s="246"/>
      <c r="Q164" s="303"/>
      <c r="R164" s="265" t="s">
        <v>492</v>
      </c>
      <c r="S164" s="303">
        <f>('Fluid (original units) sorted'!AF164/S$413)*S$414</f>
        <v>5.7899603456143138E-2</v>
      </c>
      <c r="T164" s="303">
        <f>('Fluid (original units) sorted'!AB164/T$413)*T$414</f>
        <v>1.6385760773887492</v>
      </c>
      <c r="U164" s="303"/>
      <c r="V164" s="303">
        <f>('Fluid (original units) sorted'!AE164/V$413)*V$414</f>
        <v>0.42309536569542772</v>
      </c>
      <c r="W164" s="303">
        <f>('Fluid (original units) sorted'!V164/W$413)*W$414</f>
        <v>0.74850299401197606</v>
      </c>
      <c r="X164" s="303">
        <f>('Fluid (original units) sorted'!T164/X$413)*X$414</f>
        <v>1.8703971375094226</v>
      </c>
      <c r="Y164" s="303">
        <f>('Fluid (original units) sorted'!U164/Y$413)*Y$414</f>
        <v>0.10230623837865073</v>
      </c>
      <c r="Z164" s="303">
        <f>('Fluid (original units) sorted'!W164/Z$413)*Z$414</f>
        <v>0.32915038058012758</v>
      </c>
      <c r="AA164" s="251"/>
      <c r="AB164" s="264"/>
      <c r="AC164" s="265">
        <f t="shared" si="2"/>
        <v>2.4988505757125887</v>
      </c>
      <c r="AD164" s="201"/>
      <c r="AF164" s="127"/>
      <c r="AG164" s="127"/>
      <c r="AK164" s="24"/>
      <c r="AL164" s="23"/>
      <c r="AM164" s="15"/>
      <c r="AN164" s="25"/>
      <c r="AO164" s="23"/>
      <c r="AP164" s="23"/>
    </row>
    <row r="165" spans="1:43">
      <c r="A165" s="11" t="str">
        <f>'Fluid (molkg) '!A165</f>
        <v>39N/17E-05D01</v>
      </c>
      <c r="B165" s="12" t="str">
        <f>'Fluid (molkg) '!B165</f>
        <v>Eagleville Area (South of State Highway 38)</v>
      </c>
      <c r="C165" s="12" t="str">
        <f>'Fluid (molkg) '!C165</f>
        <v>Stock/Irrigation</v>
      </c>
      <c r="D165" s="12" t="str">
        <f>'Fluid (molkg) '!D165</f>
        <v>4" Casing</v>
      </c>
      <c r="E165" s="11">
        <f>'Fluid (molkg) '!E165</f>
        <v>175</v>
      </c>
      <c r="F165" s="13">
        <f>'Fluid (molkg) '!F165</f>
        <v>0</v>
      </c>
      <c r="G165" s="11">
        <f>'Fluid (molkg) '!G165</f>
        <v>41.280245000000001</v>
      </c>
      <c r="H165" s="11">
        <f>'Fluid (molkg) '!H165</f>
        <v>-120.07851700000001</v>
      </c>
      <c r="I165" s="11" t="str">
        <f>'Fluid (molkg) '!I165</f>
        <v>39N/17E-05D01</v>
      </c>
      <c r="J165" s="15">
        <f>'Fluid (molkg) '!J165</f>
        <v>5.4314734192635454E-4</v>
      </c>
      <c r="K165" s="16">
        <f>'Fluid (molkg) '!K165</f>
        <v>68</v>
      </c>
      <c r="L165" s="16">
        <f>'Fluid (molkg) '!L165</f>
        <v>20</v>
      </c>
      <c r="M165" s="17">
        <f>'Fluid (molkg) '!M165</f>
        <v>21439</v>
      </c>
      <c r="N165" s="277">
        <f>'Fluid (molkg) '!N165</f>
        <v>1.5848931924611133E-8</v>
      </c>
      <c r="O165" s="277" t="str">
        <f>'Fluid (molkg) '!O165</f>
        <v/>
      </c>
      <c r="P165" s="246"/>
      <c r="Q165" s="303"/>
      <c r="R165" s="265" t="s">
        <v>492</v>
      </c>
      <c r="S165" s="303">
        <f>('Fluid (original units) sorted'!AF165/S$413)*S$414</f>
        <v>6.3163203770337961E-2</v>
      </c>
      <c r="T165" s="303">
        <f>('Fluid (original units) sorted'!AB165/T$413)*T$414</f>
        <v>1.6785413475689626</v>
      </c>
      <c r="U165" s="303">
        <f>('Fluid (original units) sorted'!AD165/U$413)*U$414</f>
        <v>1.228365669886095</v>
      </c>
      <c r="V165" s="303">
        <f>('Fluid (original units) sorted'!AE165/V$413)*V$414</f>
        <v>0.42309536569542772</v>
      </c>
      <c r="W165" s="303">
        <f>('Fluid (original units) sorted'!V165/W$413)*W$414</f>
        <v>0.74850299401197606</v>
      </c>
      <c r="X165" s="303">
        <f>('Fluid (original units) sorted'!T165/X$413)*X$414</f>
        <v>2.1748803924528168</v>
      </c>
      <c r="Y165" s="303">
        <f>('Fluid (original units) sorted'!U165/Y$413)*Y$414</f>
        <v>0.16368998140584118</v>
      </c>
      <c r="Z165" s="303">
        <f>('Fluid (original units) sorted'!W165/Z$413)*Z$414</f>
        <v>0.32915038058012758</v>
      </c>
      <c r="AA165" s="251"/>
      <c r="AB165" s="264"/>
      <c r="AC165" s="265">
        <f t="shared" si="2"/>
        <v>2.9056402043169633</v>
      </c>
      <c r="AD165" s="201"/>
      <c r="AE165" s="127"/>
      <c r="AF165" s="127"/>
      <c r="AG165" s="127"/>
      <c r="AK165" s="24"/>
      <c r="AL165" s="23"/>
      <c r="AM165" s="15"/>
      <c r="AN165" s="25"/>
      <c r="AO165" s="23"/>
      <c r="AP165" s="23"/>
    </row>
    <row r="166" spans="1:43">
      <c r="A166" s="11" t="str">
        <f>'Fluid (molkg) '!A166</f>
        <v>40N/16E-25F02</v>
      </c>
      <c r="B166" s="12" t="str">
        <f>'Fluid (molkg) '!B166</f>
        <v>Eagleville Area (South of State Highway 38)</v>
      </c>
      <c r="C166" s="12" t="str">
        <f>'Fluid (molkg) '!C166</f>
        <v>Irrigation</v>
      </c>
      <c r="D166" s="12">
        <f>'Fluid (molkg) '!D166</f>
        <v>0</v>
      </c>
      <c r="E166" s="24">
        <f>'Fluid (molkg) '!E166</f>
        <v>240</v>
      </c>
      <c r="F166" s="34">
        <f>'Fluid (molkg) '!F166</f>
        <v>0</v>
      </c>
      <c r="G166" s="11">
        <f>'Fluid (molkg) '!G166</f>
        <v>41.307009000000001</v>
      </c>
      <c r="H166" s="11">
        <f>'Fluid (molkg) '!H166</f>
        <v>-120.111988</v>
      </c>
      <c r="I166" s="11" t="str">
        <f>'Fluid (molkg) '!I166</f>
        <v>40N/16E-25F02</v>
      </c>
      <c r="J166" s="15">
        <f>'Fluid (molkg) '!J166</f>
        <v>1.4321946485613036E-2</v>
      </c>
      <c r="K166" s="16">
        <f>'Fluid (molkg) '!K166</f>
        <v>68.900000000000006</v>
      </c>
      <c r="L166" s="16">
        <f>'Fluid (molkg) '!L166</f>
        <v>20.5</v>
      </c>
      <c r="M166" s="17">
        <f>'Fluid (molkg) '!M166</f>
        <v>30188</v>
      </c>
      <c r="N166" s="277">
        <f>'Fluid (molkg) '!N166</f>
        <v>1.2589254117941638E-8</v>
      </c>
      <c r="O166" s="277">
        <f>'Fluid (molkg) '!O166</f>
        <v>1.5848931924611133E-8</v>
      </c>
      <c r="P166" s="246"/>
      <c r="Q166" s="303"/>
      <c r="R166" s="265" t="s">
        <v>492</v>
      </c>
      <c r="S166" s="303"/>
      <c r="T166" s="303">
        <f>('Fluid (original units) sorted'!AB166/T$413)*T$414</f>
        <v>1.8184197931997095</v>
      </c>
      <c r="U166" s="303"/>
      <c r="V166" s="303">
        <f>('Fluid (original units) sorted'!AE166/V$413)*V$414</f>
        <v>2.8206357713028513E-2</v>
      </c>
      <c r="W166" s="303">
        <f>('Fluid (original units) sorted'!V166/W$413)*W$414</f>
        <v>0.89820359281437134</v>
      </c>
      <c r="X166" s="303">
        <f>('Fluid (original units) sorted'!T166/X$413)*X$414</f>
        <v>0.56546890203773248</v>
      </c>
      <c r="Y166" s="303">
        <f>('Fluid (original units) sorted'!U166/Y$413)*Y$414</f>
        <v>0.10742155029758327</v>
      </c>
      <c r="Z166" s="303">
        <f>('Fluid (original units) sorted'!W166/Z$413)*Z$414</f>
        <v>0.32915038058012758</v>
      </c>
      <c r="AA166" s="251"/>
      <c r="AB166" s="264"/>
      <c r="AC166" s="265">
        <f t="shared" si="2"/>
        <v>0.62955537760200875</v>
      </c>
      <c r="AD166" s="201"/>
      <c r="AF166" s="127"/>
      <c r="AK166" s="24"/>
      <c r="AL166" s="23"/>
      <c r="AM166" s="15"/>
      <c r="AN166" s="25"/>
      <c r="AO166" s="23"/>
      <c r="AP166" s="23"/>
    </row>
    <row r="167" spans="1:43">
      <c r="A167" s="11" t="str">
        <f>'Fluid (molkg) '!A167</f>
        <v>40N/16E-25R02</v>
      </c>
      <c r="B167" s="12" t="str">
        <f>'Fluid (molkg) '!B167</f>
        <v>Eagleville Area (South of State Highway 38)</v>
      </c>
      <c r="C167" s="12" t="str">
        <f>'Fluid (molkg) '!C167</f>
        <v>Irrigation</v>
      </c>
      <c r="D167" s="12" t="str">
        <f>'Fluid (molkg) '!D167</f>
        <v>Cased Depth</v>
      </c>
      <c r="E167" s="11">
        <f>'Fluid (molkg) '!E167</f>
        <v>453</v>
      </c>
      <c r="F167" s="13">
        <f>'Fluid (molkg) '!F167</f>
        <v>0</v>
      </c>
      <c r="G167" s="11">
        <f>'Fluid (molkg) '!G167</f>
        <v>41.299441000000002</v>
      </c>
      <c r="H167" s="11">
        <f>'Fluid (molkg) '!H167</f>
        <v>-120.09930900000001</v>
      </c>
      <c r="I167" s="11" t="str">
        <f>'Fluid (molkg) '!I167</f>
        <v>40N/16E-25R02</v>
      </c>
      <c r="J167" s="15" t="e">
        <f>'Fluid (molkg) '!J167</f>
        <v>#DIV/0!</v>
      </c>
      <c r="K167" s="16">
        <f>'Fluid (molkg) '!K167</f>
        <v>69.98</v>
      </c>
      <c r="L167" s="16">
        <f>'Fluid (molkg) '!L167</f>
        <v>21.1</v>
      </c>
      <c r="M167" s="17">
        <f>'Fluid (molkg) '!M167</f>
        <v>30196</v>
      </c>
      <c r="N167" s="277">
        <f>'Fluid (molkg) '!N167</f>
        <v>3.1622776601683699E-8</v>
      </c>
      <c r="O167" s="277" t="str">
        <f>'Fluid (molkg) '!O167</f>
        <v/>
      </c>
      <c r="P167" s="246"/>
      <c r="Q167" s="303"/>
      <c r="R167" s="265" t="s">
        <v>492</v>
      </c>
      <c r="S167" s="303"/>
      <c r="T167" s="303"/>
      <c r="U167" s="303"/>
      <c r="V167" s="303"/>
      <c r="W167" s="303"/>
      <c r="X167" s="303"/>
      <c r="Y167" s="303"/>
      <c r="Z167" s="303"/>
      <c r="AA167" s="251"/>
      <c r="AB167" s="264"/>
      <c r="AC167" s="265"/>
      <c r="AD167" s="201"/>
      <c r="AK167" s="24"/>
      <c r="AL167" s="23"/>
      <c r="AM167" s="15"/>
      <c r="AN167" s="25"/>
      <c r="AO167" s="23"/>
      <c r="AP167" s="23"/>
    </row>
    <row r="168" spans="1:43">
      <c r="A168" s="11" t="str">
        <f>'Fluid (molkg) '!A168</f>
        <v>40N/16E-25P01</v>
      </c>
      <c r="B168" s="12" t="str">
        <f>'Fluid (molkg) '!B168</f>
        <v>Eagleville Area (South of State Highway 38)</v>
      </c>
      <c r="C168" s="12" t="str">
        <f>'Fluid (molkg) '!C168</f>
        <v>Irrigation</v>
      </c>
      <c r="D168" s="12" t="str">
        <f>'Fluid (molkg) '!D168</f>
        <v>Cased Depth</v>
      </c>
      <c r="E168" s="24">
        <f>'Fluid (molkg) '!E168</f>
        <v>456</v>
      </c>
      <c r="F168" s="34">
        <f>'Fluid (molkg) '!F168</f>
        <v>0</v>
      </c>
      <c r="G168" s="11">
        <f>'Fluid (molkg) '!G168</f>
        <v>41.299545000000002</v>
      </c>
      <c r="H168" s="11">
        <f>'Fluid (molkg) '!H168</f>
        <v>-120.11136999999999</v>
      </c>
      <c r="I168" s="11" t="str">
        <f>'Fluid (molkg) '!I168</f>
        <v>40N/16E-25P01</v>
      </c>
      <c r="J168" s="15">
        <f>'Fluid (molkg) '!J168</f>
        <v>4.3265528936043171E-2</v>
      </c>
      <c r="K168" s="16">
        <f>'Fluid (molkg) '!K168</f>
        <v>73.94</v>
      </c>
      <c r="L168" s="16">
        <f>'Fluid (molkg) '!L168</f>
        <v>23.3</v>
      </c>
      <c r="M168" s="17">
        <f>'Fluid (molkg) '!M168</f>
        <v>30188</v>
      </c>
      <c r="N168" s="277">
        <f>'Fluid (molkg) '!N168</f>
        <v>3.981071705534957E-8</v>
      </c>
      <c r="O168" s="277">
        <f>'Fluid (molkg) '!O168</f>
        <v>1.5848931924611133E-8</v>
      </c>
      <c r="P168" s="246"/>
      <c r="Q168" s="303"/>
      <c r="R168" s="265" t="s">
        <v>492</v>
      </c>
      <c r="S168" s="303"/>
      <c r="T168" s="303">
        <f>('Fluid (original units) sorted'!AB168/T$413)*T$414</f>
        <v>1.9982635090106697</v>
      </c>
      <c r="U168" s="303"/>
      <c r="V168" s="303">
        <f>('Fluid (original units) sorted'!AE168/V$413)*V$414</f>
        <v>8.4619073139085538E-2</v>
      </c>
      <c r="W168" s="303">
        <f>('Fluid (original units) sorted'!V168/W$413)*W$414</f>
        <v>0.79840319361277445</v>
      </c>
      <c r="X168" s="303">
        <f>('Fluid (original units) sorted'!T168/X$413)*X$414</f>
        <v>1.0004449805282958</v>
      </c>
      <c r="Y168" s="303">
        <f>('Fluid (original units) sorted'!U168/Y$413)*Y$414</f>
        <v>0.14322873373011102</v>
      </c>
      <c r="Z168" s="303">
        <f>('Fluid (original units) sorted'!W168/Z$413)*Z$414</f>
        <v>0.32915038058012758</v>
      </c>
      <c r="AA168" s="251"/>
      <c r="AB168" s="264"/>
      <c r="AC168" s="265">
        <f t="shared" si="2"/>
        <v>1.2530573381116905</v>
      </c>
      <c r="AD168" s="201"/>
      <c r="AF168" s="127"/>
      <c r="AK168" s="24"/>
      <c r="AL168" s="23"/>
      <c r="AM168" s="15"/>
      <c r="AN168" s="25"/>
      <c r="AO168" s="23"/>
      <c r="AP168" s="23"/>
    </row>
    <row r="169" spans="1:43">
      <c r="A169" s="11" t="str">
        <f>'Fluid (molkg) '!A169</f>
        <v>39N/17E-29G</v>
      </c>
      <c r="B169" s="12" t="str">
        <f>'Fluid (molkg) '!B169</f>
        <v>Eagleville Area (South of State Highway 38)</v>
      </c>
      <c r="C169" s="12">
        <f>'Fluid (molkg) '!C169</f>
        <v>0</v>
      </c>
      <c r="D169" s="12">
        <f>'Fluid (molkg) '!D169</f>
        <v>0</v>
      </c>
      <c r="E169" s="11">
        <f>'Fluid (molkg) '!E169</f>
        <v>0</v>
      </c>
      <c r="F169" s="13">
        <f>'Fluid (molkg) '!F169</f>
        <v>0</v>
      </c>
      <c r="G169" s="11">
        <f>'Fluid (molkg) '!G169</f>
        <v>41.216054</v>
      </c>
      <c r="H169" s="11">
        <f>'Fluid (molkg) '!H169</f>
        <v>-120.062043</v>
      </c>
      <c r="I169" s="11" t="str">
        <f>'Fluid (molkg) '!I169</f>
        <v>39N/17E-29G</v>
      </c>
      <c r="J169" s="15">
        <f>'Fluid (molkg) '!J169</f>
        <v>-0.25509881195695727</v>
      </c>
      <c r="K169" s="16">
        <f>'Fluid (molkg) '!K169</f>
        <v>75.2</v>
      </c>
      <c r="L169" s="16">
        <f>'Fluid (molkg) '!L169</f>
        <v>24</v>
      </c>
      <c r="M169" s="17">
        <f>'Fluid (molkg) '!M169</f>
        <v>21349</v>
      </c>
      <c r="N169" s="277">
        <f>'Fluid (molkg) '!N169</f>
        <v>3.9810717055349665E-9</v>
      </c>
      <c r="O169" s="277" t="str">
        <f>'Fluid (molkg) '!O169</f>
        <v/>
      </c>
      <c r="P169" s="246"/>
      <c r="Q169" s="303"/>
      <c r="R169" s="265" t="s">
        <v>492</v>
      </c>
      <c r="S169" s="303">
        <f>('Fluid (original units) sorted'!AF169/S$413)*S$414</f>
        <v>3.1581601885168981E-2</v>
      </c>
      <c r="T169" s="303">
        <f>('Fluid (original units) sorted'!AB169/T$413)*T$414</f>
        <v>1.7584718879293892</v>
      </c>
      <c r="U169" s="303">
        <f>('Fluid (original units) sorted'!AD169/U$413)*U$414</f>
        <v>0.24983708540056171</v>
      </c>
      <c r="V169" s="303">
        <f>('Fluid (original units) sorted'!AE169/V$413)*V$414</f>
        <v>1.5513496742165682</v>
      </c>
      <c r="W169" s="303">
        <f>('Fluid (original units) sorted'!V169/W$413)*W$414</f>
        <v>0.49900199600798406</v>
      </c>
      <c r="X169" s="303">
        <f>('Fluid (original units) sorted'!T169/X$413)*X$414</f>
        <v>1.4789186668679155</v>
      </c>
      <c r="Y169" s="303">
        <f>('Fluid (original units) sorted'!U169/Y$413)*Y$414</f>
        <v>7.6729678783988051E-2</v>
      </c>
      <c r="Z169" s="303">
        <f>('Fluid (original units) sorted'!W169/Z$413)*Z$414</f>
        <v>9.8745114174038265E-2</v>
      </c>
      <c r="AA169" s="251"/>
      <c r="AB169" s="264"/>
      <c r="AC169" s="265">
        <f t="shared" si="2"/>
        <v>2.9637530084033026</v>
      </c>
      <c r="AD169" s="201"/>
      <c r="AE169" s="127"/>
      <c r="AF169" s="127"/>
      <c r="AG169" s="127"/>
      <c r="AK169" s="24"/>
      <c r="AL169" s="23"/>
      <c r="AM169" s="15"/>
      <c r="AN169" s="25"/>
      <c r="AO169" s="23"/>
      <c r="AP169" s="23"/>
    </row>
    <row r="170" spans="1:43">
      <c r="A170" s="11" t="str">
        <f>'Fluid (molkg) '!A170</f>
        <v>39N/17E-29C01</v>
      </c>
      <c r="B170" s="12" t="str">
        <f>'Fluid (molkg) '!B170</f>
        <v>Eagleville Area (South of State Highway 38)</v>
      </c>
      <c r="C170" s="12" t="str">
        <f>'Fluid (molkg) '!C170</f>
        <v>Domestic</v>
      </c>
      <c r="D170" s="12" t="str">
        <f>'Fluid (molkg) '!D170</f>
        <v>Spring</v>
      </c>
      <c r="E170" s="26">
        <f>'Fluid (molkg) '!E170</f>
        <v>23</v>
      </c>
      <c r="F170" s="40">
        <f>'Fluid (molkg) '!F170</f>
        <v>0</v>
      </c>
      <c r="G170" s="11">
        <f>'Fluid (molkg) '!G170</f>
        <v>41.224839000000003</v>
      </c>
      <c r="H170" s="11">
        <f>'Fluid (molkg) '!H170</f>
        <v>-120.07099100000001</v>
      </c>
      <c r="I170" s="11" t="str">
        <f>'Fluid (molkg) '!I170</f>
        <v>39N/17E-29C01</v>
      </c>
      <c r="J170" s="15">
        <f>'Fluid (molkg) '!J170</f>
        <v>8.4754632759374851E-2</v>
      </c>
      <c r="K170" s="16">
        <f>'Fluid (molkg) '!K170</f>
        <v>75.92</v>
      </c>
      <c r="L170" s="16">
        <f>'Fluid (molkg) '!L170</f>
        <v>24.4</v>
      </c>
      <c r="M170" s="17">
        <f>'Fluid (molkg) '!M170</f>
        <v>30244</v>
      </c>
      <c r="N170" s="277">
        <f>'Fluid (molkg) '!N170</f>
        <v>1.5848931924611133E-8</v>
      </c>
      <c r="O170" s="277">
        <f>'Fluid (molkg) '!O170</f>
        <v>1.9952623149688773E-8</v>
      </c>
      <c r="P170" s="246"/>
      <c r="Q170" s="303"/>
      <c r="R170" s="265" t="s">
        <v>492</v>
      </c>
      <c r="S170" s="303"/>
      <c r="T170" s="303">
        <f>('Fluid (original units) sorted'!AB170/T$413)*T$414</f>
        <v>1.7384892528392826</v>
      </c>
      <c r="U170" s="303"/>
      <c r="V170" s="303">
        <f>('Fluid (original units) sorted'!AE170/V$413)*V$414</f>
        <v>0.16923814627817108</v>
      </c>
      <c r="W170" s="303">
        <f>('Fluid (original units) sorted'!V170/W$413)*W$414</f>
        <v>0.44910179640718567</v>
      </c>
      <c r="X170" s="303">
        <f>('Fluid (original units) sorted'!T170/X$413)*X$414</f>
        <v>1.652909098264141</v>
      </c>
      <c r="Y170" s="303">
        <f>('Fluid (original units) sorted'!U170/Y$413)*Y$414</f>
        <v>7.6729678783988051E-2</v>
      </c>
      <c r="Z170" s="303">
        <f>('Fluid (original units) sorted'!W170/Z$413)*Z$414</f>
        <v>8.2287595145031894E-2</v>
      </c>
      <c r="AA170" s="251"/>
      <c r="AB170" s="264"/>
      <c r="AC170" s="265">
        <f t="shared" si="2"/>
        <v>3.6804775921348205</v>
      </c>
      <c r="AD170" s="201"/>
      <c r="AF170" s="127"/>
      <c r="AK170" s="24"/>
      <c r="AL170" s="23"/>
      <c r="AM170" s="15"/>
      <c r="AN170" s="25"/>
      <c r="AO170" s="23"/>
      <c r="AP170" s="23"/>
    </row>
    <row r="171" spans="1:43" s="26" customFormat="1">
      <c r="A171" s="62" t="str">
        <f>'Fluid (molkg) '!A171</f>
        <v>SVF 26 Domestic water well</v>
      </c>
      <c r="B171" s="12" t="str">
        <f>'Fluid (molkg) '!B171</f>
        <v>Eagleville Area (South of State Highway 38)</v>
      </c>
      <c r="C171" s="12">
        <f>'Fluid (molkg) '!C171</f>
        <v>0</v>
      </c>
      <c r="D171" s="12" t="str">
        <f>'Fluid (molkg) '!D171</f>
        <v>Eagleville Cold Waters</v>
      </c>
      <c r="E171" s="11">
        <f>'Fluid (molkg) '!E171</f>
        <v>0</v>
      </c>
      <c r="F171" s="13">
        <f>'Fluid (molkg) '!F171</f>
        <v>1</v>
      </c>
      <c r="G171" s="11">
        <f>'Fluid (molkg) '!G171</f>
        <v>0</v>
      </c>
      <c r="H171" s="11">
        <f>'Fluid (molkg) '!H171</f>
        <v>0</v>
      </c>
      <c r="I171" s="62" t="str">
        <f>'Fluid (molkg) '!I171</f>
        <v>SVF 26 Domestic water well</v>
      </c>
      <c r="J171" s="59">
        <f>'Fluid (molkg) '!J171</f>
        <v>0.94</v>
      </c>
      <c r="K171" s="63">
        <f>'Fluid (molkg) '!K171</f>
        <v>0</v>
      </c>
      <c r="L171" s="49" t="str">
        <f>'Fluid (molkg) '!L171</f>
        <v>cold</v>
      </c>
      <c r="M171" s="64">
        <f>'Fluid (molkg) '!M171</f>
        <v>1974</v>
      </c>
      <c r="N171" s="267" t="str">
        <f>'Fluid (molkg) '!N171</f>
        <v/>
      </c>
      <c r="O171" s="267" t="str">
        <f>'Fluid (molkg) '!O171</f>
        <v/>
      </c>
      <c r="P171" s="52"/>
      <c r="Q171" s="267"/>
      <c r="R171" s="265" t="s">
        <v>492</v>
      </c>
      <c r="S171" s="303"/>
      <c r="T171" s="303"/>
      <c r="U171" s="303">
        <f>('Fluid (original units) sorted'!AD171/U$413)*U$414</f>
        <v>6.6623222773483121E-2</v>
      </c>
      <c r="V171" s="303">
        <f>('Fluid (original units) sorted'!AE171/V$413)*V$414</f>
        <v>1.5513496742165685E-2</v>
      </c>
      <c r="W171" s="303">
        <f>('Fluid (original units) sorted'!V171/W$413)*W$414</f>
        <v>1.0129740518962076</v>
      </c>
      <c r="X171" s="303">
        <f>('Fluid (original units) sorted'!T171/X$413)*X$414</f>
        <v>0.86995215698112682</v>
      </c>
      <c r="Y171" s="303">
        <f>('Fluid (original units) sorted'!U171/Y$413)*Y$414</f>
        <v>0.12455784522600727</v>
      </c>
      <c r="Z171" s="303">
        <f>('Fluid (original units) sorted'!W171/Z$413)*Z$414</f>
        <v>0.56778440650072004</v>
      </c>
      <c r="AA171" s="251"/>
      <c r="AB171" s="269"/>
      <c r="AC171" s="265">
        <f t="shared" si="2"/>
        <v>0.85880991260599904</v>
      </c>
      <c r="AD171" s="201"/>
      <c r="AE171" s="131"/>
      <c r="AF171" s="131"/>
      <c r="AG171" s="131"/>
      <c r="AH171" s="49"/>
      <c r="AI171" s="11"/>
      <c r="AJ171" s="62"/>
      <c r="AK171" s="67"/>
      <c r="AL171" s="23"/>
      <c r="AM171" s="15"/>
      <c r="AN171" s="25"/>
      <c r="AO171" s="23"/>
      <c r="AP171" s="23"/>
      <c r="AQ171" s="11"/>
    </row>
    <row r="172" spans="1:43" s="26" customFormat="1">
      <c r="A172" s="62" t="str">
        <f>'Fluid (molkg) '!A172</f>
        <v>SVF 27 Irrigation well</v>
      </c>
      <c r="B172" s="12" t="str">
        <f>'Fluid (molkg) '!B172</f>
        <v>Eagleville Area (South of State Highway 38)</v>
      </c>
      <c r="C172" s="12">
        <f>'Fluid (molkg) '!C172</f>
        <v>0</v>
      </c>
      <c r="D172" s="12" t="str">
        <f>'Fluid (molkg) '!D172</f>
        <v>Eagleville Cold Waters</v>
      </c>
      <c r="E172" s="11">
        <f>'Fluid (molkg) '!E172</f>
        <v>0</v>
      </c>
      <c r="F172" s="13">
        <f>'Fluid (molkg) '!F172</f>
        <v>2000</v>
      </c>
      <c r="G172" s="11">
        <f>'Fluid (molkg) '!G172</f>
        <v>0</v>
      </c>
      <c r="H172" s="11">
        <f>'Fluid (molkg) '!H172</f>
        <v>0</v>
      </c>
      <c r="I172" s="62" t="str">
        <f>'Fluid (molkg) '!I172</f>
        <v>SVF 27 Irrigation well</v>
      </c>
      <c r="J172" s="59">
        <f>'Fluid (molkg) '!J172</f>
        <v>0.72</v>
      </c>
      <c r="K172" s="63">
        <f>'Fluid (molkg) '!K172</f>
        <v>0</v>
      </c>
      <c r="L172" s="49" t="str">
        <f>'Fluid (molkg) '!L172</f>
        <v>cold</v>
      </c>
      <c r="M172" s="64">
        <f>'Fluid (molkg) '!M172</f>
        <v>1974</v>
      </c>
      <c r="N172" s="267" t="str">
        <f>'Fluid (molkg) '!N172</f>
        <v/>
      </c>
      <c r="O172" s="267" t="str">
        <f>'Fluid (molkg) '!O172</f>
        <v/>
      </c>
      <c r="P172" s="52"/>
      <c r="Q172" s="267"/>
      <c r="R172" s="265" t="s">
        <v>492</v>
      </c>
      <c r="S172" s="303"/>
      <c r="T172" s="303"/>
      <c r="U172" s="303">
        <f>('Fluid (original units) sorted'!AD172/U$413)*U$414</f>
        <v>0.27065684251727518</v>
      </c>
      <c r="V172" s="303">
        <f>('Fluid (original units) sorted'!AE172/V$413)*V$414</f>
        <v>0.11000479508081121</v>
      </c>
      <c r="W172" s="303">
        <f>('Fluid (original units) sorted'!V172/W$413)*W$414</f>
        <v>0.93313373253493015</v>
      </c>
      <c r="X172" s="303">
        <f>('Fluid (original units) sorted'!T172/X$413)*X$414</f>
        <v>0.95694737267923946</v>
      </c>
      <c r="Y172" s="303">
        <f>('Fluid (original units) sorted'!U172/Y$413)*Y$414</f>
        <v>8.3123818682653713E-2</v>
      </c>
      <c r="Z172" s="303">
        <f>('Fluid (original units) sorted'!W172/Z$413)*Z$414</f>
        <v>0.40320921621065625</v>
      </c>
      <c r="AA172" s="251"/>
      <c r="AB172" s="269"/>
      <c r="AC172" s="265">
        <f t="shared" si="2"/>
        <v>1.0255200721118694</v>
      </c>
      <c r="AD172" s="201"/>
      <c r="AE172" s="131"/>
      <c r="AF172" s="131"/>
      <c r="AG172" s="131"/>
      <c r="AH172" s="49"/>
      <c r="AI172" s="11"/>
      <c r="AJ172" s="62"/>
      <c r="AK172" s="67"/>
      <c r="AL172" s="23"/>
      <c r="AM172" s="15"/>
      <c r="AN172" s="25"/>
      <c r="AO172" s="23"/>
      <c r="AP172" s="23"/>
      <c r="AQ172" s="11"/>
    </row>
    <row r="173" spans="1:43" s="26" customFormat="1">
      <c r="A173" s="11" t="str">
        <f>'Fluid (molkg) '!A173</f>
        <v>38N/17E-10P01</v>
      </c>
      <c r="B173" s="12" t="str">
        <f>'Fluid (molkg) '!B173</f>
        <v>Eagleville Area (South of State Highway 38)</v>
      </c>
      <c r="C173" s="12" t="str">
        <f>'Fluid (molkg) '!C173</f>
        <v>Domestic</v>
      </c>
      <c r="D173" s="12" t="str">
        <f>'Fluid (molkg) '!D173</f>
        <v>3' by 3' hand dug</v>
      </c>
      <c r="E173" s="11">
        <f>'Fluid (molkg) '!E173</f>
        <v>0</v>
      </c>
      <c r="F173" s="13">
        <f>'Fluid (molkg) '!F173</f>
        <v>0</v>
      </c>
      <c r="G173" s="11">
        <f>'Fluid (molkg) '!G173</f>
        <v>0</v>
      </c>
      <c r="H173" s="11">
        <f>'Fluid (molkg) '!H173</f>
        <v>0</v>
      </c>
      <c r="I173" s="11" t="str">
        <f>'Fluid (molkg) '!I173</f>
        <v>38N/17E-10P01</v>
      </c>
      <c r="J173" s="15">
        <f>'Fluid (molkg) '!J173</f>
        <v>0.25221868450604956</v>
      </c>
      <c r="K173" s="21">
        <f>'Fluid (molkg) '!K173</f>
        <v>0</v>
      </c>
      <c r="L173" s="16">
        <f>'Fluid (molkg) '!L173</f>
        <v>0</v>
      </c>
      <c r="M173" s="17">
        <f>'Fluid (molkg) '!M173</f>
        <v>30244</v>
      </c>
      <c r="N173" s="277">
        <f>'Fluid (molkg) '!N173</f>
        <v>3.9810717055349665E-9</v>
      </c>
      <c r="O173" s="277">
        <f>'Fluid (molkg) '!O173</f>
        <v>6.3095734448019177E-8</v>
      </c>
      <c r="P173" s="246"/>
      <c r="Q173" s="303"/>
      <c r="R173" s="265" t="s">
        <v>492</v>
      </c>
      <c r="S173" s="303">
        <f>('Fluid (original units) sorted'!AF173/S$413)*S$414</f>
        <v>7.8954004712922451E-2</v>
      </c>
      <c r="T173" s="303">
        <f>('Fluid (original units) sorted'!AB173/T$413)*T$414</f>
        <v>0.95916648432512142</v>
      </c>
      <c r="U173" s="303"/>
      <c r="V173" s="303">
        <f>('Fluid (original units) sorted'!AE173/V$413)*V$414</f>
        <v>0.42309536569542772</v>
      </c>
      <c r="W173" s="303">
        <f>('Fluid (original units) sorted'!V173/W$413)*W$414</f>
        <v>0.19960079840319361</v>
      </c>
      <c r="X173" s="303">
        <f>('Fluid (original units) sorted'!T173/X$413)*X$414</f>
        <v>2.0008899610565916</v>
      </c>
      <c r="Y173" s="303">
        <f>('Fluid (original units) sorted'!U173/Y$413)*Y$414</f>
        <v>8.1844990702920589E-2</v>
      </c>
      <c r="Z173" s="303">
        <f>('Fluid (original units) sorted'!W173/Z$413)*Z$414</f>
        <v>0.16457519029006379</v>
      </c>
      <c r="AA173" s="251"/>
      <c r="AB173" s="264"/>
      <c r="AC173" s="265">
        <f t="shared" si="2"/>
        <v>10.024458704893524</v>
      </c>
      <c r="AD173" s="201"/>
      <c r="AE173" s="129"/>
      <c r="AF173" s="127"/>
      <c r="AG173" s="127"/>
      <c r="AH173" s="21"/>
      <c r="AI173" s="11"/>
      <c r="AJ173" s="11"/>
      <c r="AK173" s="24"/>
      <c r="AL173" s="23"/>
      <c r="AM173" s="15"/>
      <c r="AN173" s="25"/>
      <c r="AO173" s="23"/>
      <c r="AP173" s="23"/>
      <c r="AQ173" s="11"/>
    </row>
    <row r="174" spans="1:43">
      <c r="A174" s="27" t="str">
        <f>'Fluid (molkg) '!A174</f>
        <v>39N/17E-05D01</v>
      </c>
      <c r="B174" s="12" t="str">
        <f>'Fluid (molkg) '!B174</f>
        <v>Eagleville Area (South of State Highway 38)</v>
      </c>
      <c r="C174" s="12" t="str">
        <f>'Fluid (molkg) '!C174</f>
        <v>Stock/Irrigation</v>
      </c>
      <c r="D174" s="12" t="str">
        <f>'Fluid (molkg) '!D174</f>
        <v>4" Casing</v>
      </c>
      <c r="E174" s="27">
        <f>'Fluid (molkg) '!E174</f>
        <v>175</v>
      </c>
      <c r="F174" s="28">
        <f>'Fluid (molkg) '!F174</f>
        <v>0</v>
      </c>
      <c r="G174" s="11">
        <f>'Fluid (molkg) '!G174</f>
        <v>41.280245000000001</v>
      </c>
      <c r="H174" s="11">
        <f>'Fluid (molkg) '!H174</f>
        <v>-120.07851700000001</v>
      </c>
      <c r="I174" s="27" t="str">
        <f>'Fluid (molkg) '!I174</f>
        <v>39N/17E-05D01</v>
      </c>
      <c r="J174" s="15">
        <f>'Fluid (molkg) '!J174</f>
        <v>9.7086973485937342E-3</v>
      </c>
      <c r="K174" s="46">
        <f>'Fluid (molkg) '!K174</f>
        <v>0</v>
      </c>
      <c r="L174" s="16">
        <f>'Fluid (molkg) '!L174</f>
        <v>0</v>
      </c>
      <c r="M174" s="17">
        <f>'Fluid (molkg) '!M174</f>
        <v>24349</v>
      </c>
      <c r="N174" s="277" t="str">
        <f>'Fluid (molkg) '!N174</f>
        <v/>
      </c>
      <c r="O174" s="277">
        <f>'Fluid (molkg) '!O174</f>
        <v>1.5848931924611133E-8</v>
      </c>
      <c r="P174" s="246"/>
      <c r="Q174" s="303"/>
      <c r="R174" s="265" t="s">
        <v>492</v>
      </c>
      <c r="S174" s="303"/>
      <c r="T174" s="303">
        <f>('Fluid (original units) sorted'!AB174/T$413)*T$414</f>
        <v>1.3788018212173621</v>
      </c>
      <c r="U174" s="303">
        <f>('Fluid (original units) sorted'!AD174/U$413)*U$414</f>
        <v>1.5198422695200837</v>
      </c>
      <c r="V174" s="303">
        <f>('Fluid (original units) sorted'!AE174/V$413)*V$414</f>
        <v>0.47950808112148474</v>
      </c>
      <c r="W174" s="303">
        <f>('Fluid (original units) sorted'!V174/W$413)*W$414</f>
        <v>0.40419161676646709</v>
      </c>
      <c r="X174" s="303">
        <f>('Fluid (original units) sorted'!T174/X$413)*X$414</f>
        <v>2.6968516866414931</v>
      </c>
      <c r="Y174" s="303">
        <f>('Fluid (original units) sorted'!U174/Y$413)*Y$414</f>
        <v>5.3710775148791634E-2</v>
      </c>
      <c r="Z174" s="303">
        <f>('Fluid (original units) sorted'!W174/Z$413)*Z$414</f>
        <v>0.29623534252211481</v>
      </c>
      <c r="AA174" s="251"/>
      <c r="AB174" s="264"/>
      <c r="AC174" s="265">
        <f t="shared" si="2"/>
        <v>6.6722108395426565</v>
      </c>
      <c r="AD174" s="201"/>
      <c r="AE174" s="127"/>
      <c r="AF174" s="127"/>
      <c r="AK174" s="24"/>
      <c r="AL174" s="23"/>
      <c r="AM174" s="15"/>
      <c r="AN174" s="25"/>
      <c r="AO174" s="23"/>
      <c r="AP174" s="23"/>
    </row>
    <row r="175" spans="1:43">
      <c r="A175" s="11" t="str">
        <f>'Fluid (molkg) '!A175</f>
        <v>40N/16E-24N01</v>
      </c>
      <c r="B175" s="12" t="str">
        <f>'Fluid (molkg) '!B175</f>
        <v>Eagleville Area (South of State Highway 38)</v>
      </c>
      <c r="C175" s="12" t="str">
        <f>'Fluid (molkg) '!C175</f>
        <v>Domestic</v>
      </c>
      <c r="D175" s="12" t="str">
        <f>'Fluid (molkg) '!D175</f>
        <v>Cased to 40'</v>
      </c>
      <c r="E175" s="26">
        <f>'Fluid (molkg) '!E175</f>
        <v>45</v>
      </c>
      <c r="F175" s="40">
        <f>'Fluid (molkg) '!F175</f>
        <v>0</v>
      </c>
      <c r="G175" s="11">
        <f>'Fluid (molkg) '!G175</f>
        <v>41.312694999999998</v>
      </c>
      <c r="H175" s="11">
        <f>'Fluid (molkg) '!H175</f>
        <v>-120.115174</v>
      </c>
      <c r="I175" s="11" t="str">
        <f>'Fluid (molkg) '!I175</f>
        <v>40N/16E-24N01</v>
      </c>
      <c r="J175" s="15">
        <f>'Fluid (molkg) '!J175</f>
        <v>-1.3059097178923371E-2</v>
      </c>
      <c r="K175" s="21">
        <f>'Fluid (molkg) '!K175</f>
        <v>0</v>
      </c>
      <c r="L175" s="16">
        <f>'Fluid (molkg) '!L175</f>
        <v>0</v>
      </c>
      <c r="M175" s="17">
        <f>'Fluid (molkg) '!M175</f>
        <v>20637</v>
      </c>
      <c r="N175" s="277" t="str">
        <f>'Fluid (molkg) '!N175</f>
        <v/>
      </c>
      <c r="O175" s="277">
        <f>'Fluid (molkg) '!O175</f>
        <v>1.2589254117941638E-8</v>
      </c>
      <c r="P175" s="246"/>
      <c r="Q175" s="303"/>
      <c r="R175" s="265" t="s">
        <v>492</v>
      </c>
      <c r="S175" s="303"/>
      <c r="T175" s="303">
        <f>('Fluid (original units) sorted'!AB175/T$413)*T$414</f>
        <v>2.0382287791908831</v>
      </c>
      <c r="U175" s="303">
        <f>('Fluid (original units) sorted'!AD175/U$413)*U$414</f>
        <v>6.8705198485154467E-2</v>
      </c>
      <c r="V175" s="303">
        <f>('Fluid (original units) sorted'!AE175/V$413)*V$414</f>
        <v>2.8206357713028513E-2</v>
      </c>
      <c r="W175" s="303">
        <f>('Fluid (original units) sorted'!V175/W$413)*W$414</f>
        <v>1.0479041916167664</v>
      </c>
      <c r="X175" s="303">
        <f>('Fluid (original units) sorted'!T175/X$413)*X$414</f>
        <v>0.38277894907169585</v>
      </c>
      <c r="Y175" s="303">
        <f>('Fluid (original units) sorted'!U175/Y$413)*Y$414</f>
        <v>7.4172022824521774E-2</v>
      </c>
      <c r="Z175" s="303">
        <f>('Fluid (original units) sorted'!W175/Z$413)*Z$414</f>
        <v>0.59247068504422962</v>
      </c>
      <c r="AA175" s="251"/>
      <c r="AB175" s="264"/>
      <c r="AC175" s="265">
        <f t="shared" si="2"/>
        <v>0.36528048282841835</v>
      </c>
      <c r="AD175" s="201"/>
      <c r="AE175" s="127"/>
      <c r="AF175" s="127"/>
      <c r="AG175" s="127"/>
      <c r="AK175" s="24"/>
      <c r="AL175" s="23"/>
      <c r="AM175" s="15"/>
      <c r="AN175" s="25"/>
      <c r="AO175" s="23"/>
      <c r="AP175" s="23"/>
    </row>
    <row r="176" spans="1:43">
      <c r="A176" s="110" t="str">
        <f>'Fluid (molkg) '!A176</f>
        <v>Fort Bidwell Hot Springs</v>
      </c>
      <c r="E176" s="26"/>
      <c r="F176" s="40"/>
      <c r="J176" s="15"/>
      <c r="N176" s="277"/>
      <c r="O176" s="277"/>
      <c r="P176" s="246"/>
      <c r="Q176" s="303"/>
      <c r="R176" s="265" t="s">
        <v>492</v>
      </c>
      <c r="S176" s="303"/>
      <c r="T176" s="303"/>
      <c r="U176" s="303"/>
      <c r="V176" s="303"/>
      <c r="W176" s="303"/>
      <c r="X176" s="303"/>
      <c r="Y176" s="303"/>
      <c r="Z176" s="303"/>
      <c r="AA176" s="251"/>
      <c r="AB176" s="289"/>
      <c r="AC176" s="265"/>
      <c r="AD176" s="201"/>
      <c r="AK176" s="24"/>
      <c r="AL176" s="23"/>
      <c r="AM176" s="15"/>
      <c r="AN176" s="25"/>
      <c r="AO176" s="23"/>
      <c r="AP176" s="23"/>
    </row>
    <row r="177" spans="1:43" s="26" customFormat="1">
      <c r="A177" s="26" t="str">
        <f>'Fluid (molkg) '!A177</f>
        <v>FB-1</v>
      </c>
      <c r="B177" s="39" t="str">
        <f>'Fluid (molkg) '!B177</f>
        <v>Fort Bidwell Area (North of Fandango Pass)</v>
      </c>
      <c r="C177" s="39">
        <f>'Fluid (molkg) '!C177</f>
        <v>0</v>
      </c>
      <c r="D177" s="26" t="str">
        <f>'Fluid (molkg) '!D177</f>
        <v>Hot Well</v>
      </c>
      <c r="E177" s="26">
        <f>'Fluid (molkg) '!E177</f>
        <v>0</v>
      </c>
      <c r="F177" s="40">
        <f>'Fluid (molkg) '!F177</f>
        <v>0</v>
      </c>
      <c r="G177" s="26">
        <f>'Fluid (molkg) '!G177</f>
        <v>41.861452</v>
      </c>
      <c r="H177" s="26">
        <f>'Fluid (molkg) '!H177</f>
        <v>-120.158295</v>
      </c>
      <c r="I177" s="26" t="str">
        <f>'Fluid (molkg) '!I177</f>
        <v>FB-1 (well)</v>
      </c>
      <c r="J177" s="217">
        <f>'Fluid (molkg) '!J177</f>
        <v>0.21672734764912871</v>
      </c>
      <c r="K177" s="41">
        <f>'Fluid (molkg) '!K177</f>
        <v>116.06</v>
      </c>
      <c r="L177" s="41">
        <f>'Fluid (molkg) '!L177</f>
        <v>46.7</v>
      </c>
      <c r="M177" s="73">
        <f>'Fluid (molkg) '!M177</f>
        <v>38292</v>
      </c>
      <c r="N177" s="267" t="str">
        <f>'Fluid (molkg) '!N177</f>
        <v/>
      </c>
      <c r="O177" s="267" t="str">
        <f>'Fluid (molkg) '!O177</f>
        <v/>
      </c>
      <c r="P177" s="55"/>
      <c r="Q177" s="268"/>
      <c r="R177" s="265" t="s">
        <v>492</v>
      </c>
      <c r="S177" s="267"/>
      <c r="T177" s="267">
        <f>('Fluid (original units) sorted'!AB177/T$413)*T$414</f>
        <v>1.1144471686486344</v>
      </c>
      <c r="U177" s="267">
        <f>('Fluid (original units) sorted'!AD177/U$413)*U$414</f>
        <v>1.7488595978039319</v>
      </c>
      <c r="V177" s="267">
        <f>('Fluid (original units) sorted'!AE177/V$413)*V$414</f>
        <v>1.0154288776690266</v>
      </c>
      <c r="W177" s="267">
        <f>('Fluid (original units) sorted'!V177/W$413)*W$414</f>
        <v>1.0479041916167664</v>
      </c>
      <c r="X177" s="267">
        <f>('Fluid (original units) sorted'!T177/X$413)*X$414</f>
        <v>4.6977416476980851</v>
      </c>
      <c r="Y177" s="267">
        <f>('Fluid (original units) sorted'!U177/Y$413)*Y$414</f>
        <v>0.23018903635196414</v>
      </c>
      <c r="Z177" s="267">
        <f>('Fluid (original units) sorted'!W177/Z$413)*Z$414</f>
        <v>4.9372557087019132E-2</v>
      </c>
      <c r="AA177" s="267"/>
      <c r="AB177" s="269"/>
      <c r="AC177" s="265">
        <f t="shared" si="2"/>
        <v>4.4829877438033154</v>
      </c>
      <c r="AD177" s="218"/>
      <c r="AE177" s="131"/>
      <c r="AF177" s="131"/>
      <c r="AG177" s="130"/>
      <c r="AH177" s="56"/>
      <c r="AL177" s="71"/>
      <c r="AM177" s="217"/>
      <c r="AN177" s="219"/>
      <c r="AO177" s="71"/>
      <c r="AP177" s="71"/>
    </row>
    <row r="178" spans="1:43" s="26" customFormat="1">
      <c r="A178" s="26" t="str">
        <f>'Fluid (molkg) '!A178</f>
        <v>FB-1</v>
      </c>
      <c r="B178" s="39" t="str">
        <f>'Fluid (molkg) '!B178</f>
        <v>Fort Bidwell Area (North of Fandango Pass)</v>
      </c>
      <c r="C178" s="39">
        <f>'Fluid (molkg) '!C178</f>
        <v>0</v>
      </c>
      <c r="D178" s="26" t="str">
        <f>'Fluid (molkg) '!D178</f>
        <v>Hot Well</v>
      </c>
      <c r="E178" s="26">
        <f>'Fluid (molkg) '!E178</f>
        <v>0</v>
      </c>
      <c r="F178" s="40">
        <f>'Fluid (molkg) '!F178</f>
        <v>0</v>
      </c>
      <c r="G178" s="26">
        <f>'Fluid (molkg) '!G178</f>
        <v>41.861452</v>
      </c>
      <c r="H178" s="26">
        <f>'Fluid (molkg) '!H178</f>
        <v>-120.158295</v>
      </c>
      <c r="I178" s="26" t="str">
        <f>'Fluid (molkg) '!I178</f>
        <v>FB-1 (well)</v>
      </c>
      <c r="J178" s="217">
        <f>'Fluid (molkg) '!J178</f>
        <v>-7.6138640217113919E-3</v>
      </c>
      <c r="K178" s="41">
        <f>'Fluid (molkg) '!K178</f>
        <v>129.19999999999999</v>
      </c>
      <c r="L178" s="41">
        <f>'Fluid (molkg) '!L178</f>
        <v>54</v>
      </c>
      <c r="M178" s="26">
        <f>'Fluid (molkg) '!M178</f>
        <v>2003</v>
      </c>
      <c r="N178" s="267">
        <f>'Fluid (molkg) '!N178</f>
        <v>1.0232929922807522E-8</v>
      </c>
      <c r="O178" s="267" t="str">
        <f>'Fluid (molkg) '!O178</f>
        <v/>
      </c>
      <c r="P178" s="55"/>
      <c r="Q178" s="268"/>
      <c r="R178" s="265" t="s">
        <v>492</v>
      </c>
      <c r="S178" s="267">
        <f>('Fluid (original units) sorted'!AF178/S$413)*S$414</f>
        <v>0.1052720062838966</v>
      </c>
      <c r="T178" s="267">
        <f>('Fluid (original units) sorted'!AB178/T$413)*T$414</f>
        <v>2.4255614847058515</v>
      </c>
      <c r="U178" s="267">
        <f>('Fluid (original units) sorted'!AD178/U$413)*U$414</f>
        <v>1.4844486824216707</v>
      </c>
      <c r="V178" s="267">
        <f>('Fluid (original units) sorted'!AE178/V$413)*V$414</f>
        <v>0.71926212168222714</v>
      </c>
      <c r="W178" s="267">
        <f>('Fluid (original units) sorted'!V178/W$413)*W$414</f>
        <v>0.29041916167664672</v>
      </c>
      <c r="X178" s="267">
        <f>('Fluid (original units) sorted'!T178/X$413)*X$414</f>
        <v>4.1105239417358241</v>
      </c>
      <c r="Y178" s="267">
        <f>('Fluid (original units) sorted'!U178/Y$413)*Y$414</f>
        <v>0.24067542578577583</v>
      </c>
      <c r="Z178" s="267">
        <f>('Fluid (original units) sorted'!W178/Z$413)*Z$414</f>
        <v>2.1394774737708292E-2</v>
      </c>
      <c r="AA178" s="267"/>
      <c r="AB178" s="269"/>
      <c r="AC178" s="265">
        <f t="shared" si="2"/>
        <v>14.153762850925414</v>
      </c>
      <c r="AD178" s="218"/>
      <c r="AE178" s="131"/>
      <c r="AF178" s="131"/>
      <c r="AG178" s="131"/>
      <c r="AH178" s="56"/>
      <c r="AL178" s="71"/>
      <c r="AM178" s="217"/>
      <c r="AN178" s="219"/>
      <c r="AO178" s="71"/>
      <c r="AP178" s="71"/>
    </row>
    <row r="179" spans="1:43" s="26" customFormat="1">
      <c r="A179" s="26" t="str">
        <f>'Fluid (molkg) '!A179</f>
        <v>FB-1?</v>
      </c>
      <c r="B179" s="39" t="str">
        <f>'Fluid (molkg) '!B179</f>
        <v>Fort Bidwell Area (North of Fandango Pass)</v>
      </c>
      <c r="C179" s="39">
        <f>'Fluid (molkg) '!C179</f>
        <v>0</v>
      </c>
      <c r="D179" s="26" t="str">
        <f>'Fluid (molkg) '!D179</f>
        <v>Hot Well</v>
      </c>
      <c r="E179" s="26">
        <f>'Fluid (molkg) '!E179</f>
        <v>0</v>
      </c>
      <c r="F179" s="40">
        <f>'Fluid (molkg) '!F179</f>
        <v>175</v>
      </c>
      <c r="G179" s="26">
        <f>'Fluid (molkg) '!G179</f>
        <v>41.861452</v>
      </c>
      <c r="H179" s="26">
        <f>'Fluid (molkg) '!H179</f>
        <v>-120.158295</v>
      </c>
      <c r="I179" s="26" t="str">
        <f>'Fluid (molkg) '!I179</f>
        <v>SVF 24 Well</v>
      </c>
      <c r="J179" s="217">
        <f>'Fluid (molkg) '!J179</f>
        <v>2.0088362257619174E-2</v>
      </c>
      <c r="K179" s="41">
        <f>'Fluid (molkg) '!K179</f>
        <v>113</v>
      </c>
      <c r="L179" s="41">
        <f>'Fluid (molkg) '!L179</f>
        <v>45</v>
      </c>
      <c r="M179" s="67">
        <f>'Fluid (molkg) '!M179</f>
        <v>0</v>
      </c>
      <c r="N179" s="267" t="str">
        <f>'Fluid (molkg) '!N179</f>
        <v/>
      </c>
      <c r="O179" s="267" t="str">
        <f>'Fluid (molkg) '!O179</f>
        <v/>
      </c>
      <c r="P179" s="55"/>
      <c r="Q179" s="268"/>
      <c r="R179" s="265" t="s">
        <v>492</v>
      </c>
      <c r="S179" s="267"/>
      <c r="T179" s="267">
        <f>('Fluid (original units) sorted'!AB179/T$413)*T$414</f>
        <v>2.310838982050845</v>
      </c>
      <c r="U179" s="267">
        <f>('Fluid (original units) sorted'!AD179/U$413)*U$414</f>
        <v>1.8529583833874994</v>
      </c>
      <c r="V179" s="267">
        <f>('Fluid (original units) sorted'!AE179/V$413)*V$414</f>
        <v>0.93363044030124387</v>
      </c>
      <c r="W179" s="267">
        <f>('Fluid (original units) sorted'!V179/W$413)*W$414</f>
        <v>0.24950099800399203</v>
      </c>
      <c r="X179" s="267">
        <f>('Fluid (original units) sorted'!T179/X$413)*X$414</f>
        <v>4.7847368633961977</v>
      </c>
      <c r="Y179" s="267">
        <f>('Fluid (original units) sorted'!U179/Y$413)*Y$414</f>
        <v>0.25576559594662684</v>
      </c>
      <c r="Z179" s="267">
        <f>('Fluid (original units) sorted'!W179/Z$413)*Z$414</f>
        <v>1.0697387368854146E-2</v>
      </c>
      <c r="AA179" s="267"/>
      <c r="AB179" s="269"/>
      <c r="AC179" s="265">
        <f t="shared" si="2"/>
        <v>19.177225348491959</v>
      </c>
      <c r="AD179" s="218"/>
      <c r="AE179" s="131"/>
      <c r="AF179" s="131"/>
      <c r="AG179" s="130"/>
      <c r="AH179" s="56"/>
      <c r="AJ179" s="56"/>
      <c r="AL179" s="71"/>
      <c r="AM179" s="217"/>
      <c r="AN179" s="219"/>
      <c r="AO179" s="71"/>
      <c r="AP179" s="71"/>
    </row>
    <row r="180" spans="1:43" s="26" customFormat="1">
      <c r="A180" s="26" t="str">
        <f>'Fluid (molkg) '!A180</f>
        <v>FB-2</v>
      </c>
      <c r="B180" s="39" t="str">
        <f>'Fluid (molkg) '!B180</f>
        <v>Fort Bidwell Area (North of Fandango Pass)</v>
      </c>
      <c r="C180" s="39">
        <f>'Fluid (molkg) '!C180</f>
        <v>0</v>
      </c>
      <c r="D180" s="26" t="str">
        <f>'Fluid (molkg) '!D180</f>
        <v>Hot Well</v>
      </c>
      <c r="E180" s="26">
        <f>'Fluid (molkg) '!E180</f>
        <v>0</v>
      </c>
      <c r="F180" s="40">
        <f>'Fluid (molkg) '!F180</f>
        <v>0</v>
      </c>
      <c r="G180" s="26">
        <f>'Fluid (molkg) '!G180</f>
        <v>41.857323000000001</v>
      </c>
      <c r="H180" s="26">
        <f>'Fluid (molkg) '!H180</f>
        <v>-120.161055</v>
      </c>
      <c r="I180" s="26" t="str">
        <f>'Fluid (molkg) '!I180</f>
        <v>FB-2 (well)</v>
      </c>
      <c r="J180" s="217">
        <f>'Fluid (molkg) '!J180</f>
        <v>-2.1188023953012921E-3</v>
      </c>
      <c r="K180" s="41">
        <f>'Fluid (molkg) '!K180</f>
        <v>96.08</v>
      </c>
      <c r="L180" s="41">
        <f>'Fluid (molkg) '!L180</f>
        <v>35.6</v>
      </c>
      <c r="M180" s="73">
        <f>'Fluid (molkg) '!M180</f>
        <v>38292</v>
      </c>
      <c r="N180" s="267" t="str">
        <f>'Fluid (molkg) '!N180</f>
        <v/>
      </c>
      <c r="O180" s="267" t="str">
        <f>'Fluid (molkg) '!O180</f>
        <v/>
      </c>
      <c r="P180" s="55"/>
      <c r="Q180" s="268"/>
      <c r="R180" s="265" t="s">
        <v>492</v>
      </c>
      <c r="S180" s="267"/>
      <c r="T180" s="267">
        <f>('Fluid (original units) sorted'!AB180/T$413)*T$414</f>
        <v>2.179727550445123</v>
      </c>
      <c r="U180" s="267">
        <f>('Fluid (original units) sorted'!AD180/U$413)*U$414</f>
        <v>0.72869149908497166</v>
      </c>
      <c r="V180" s="267">
        <f>('Fluid (original units) sorted'!AE180/V$413)*V$414</f>
        <v>0.47950808112148474</v>
      </c>
      <c r="W180" s="267">
        <f>('Fluid (original units) sorted'!V180/W$413)*W$414</f>
        <v>0.34930139720558884</v>
      </c>
      <c r="X180" s="267">
        <f>('Fluid (original units) sorted'!T180/X$413)*X$414</f>
        <v>2.8708421180377184</v>
      </c>
      <c r="Y180" s="267">
        <f>('Fluid (original units) sorted'!U180/Y$413)*Y$414</f>
        <v>0.1534593575679761</v>
      </c>
      <c r="Z180" s="267"/>
      <c r="AA180" s="267"/>
      <c r="AB180" s="269"/>
      <c r="AC180" s="265">
        <f t="shared" si="2"/>
        <v>8.2188108636394102</v>
      </c>
      <c r="AD180" s="218"/>
      <c r="AE180" s="131"/>
      <c r="AF180" s="131"/>
      <c r="AG180" s="130"/>
      <c r="AH180" s="56"/>
      <c r="AL180" s="71"/>
      <c r="AM180" s="217"/>
      <c r="AN180" s="219"/>
      <c r="AO180" s="71"/>
      <c r="AP180" s="71"/>
    </row>
    <row r="181" spans="1:43" s="26" customFormat="1">
      <c r="A181" s="26" t="str">
        <f>'Fluid (molkg) '!A181</f>
        <v>FB-3</v>
      </c>
      <c r="B181" s="39" t="str">
        <f>'Fluid (molkg) '!B181</f>
        <v>Fort Bidwell Area (North of Fandango Pass)</v>
      </c>
      <c r="C181" s="39">
        <f>'Fluid (molkg) '!C181</f>
        <v>0</v>
      </c>
      <c r="D181" s="26" t="str">
        <f>'Fluid (molkg) '!D181</f>
        <v>Hot Well</v>
      </c>
      <c r="E181" s="26">
        <f>'Fluid (molkg) '!E181</f>
        <v>0</v>
      </c>
      <c r="F181" s="40">
        <f>'Fluid (molkg) '!F181</f>
        <v>0</v>
      </c>
      <c r="G181" s="26">
        <f>'Fluid (molkg) '!G181</f>
        <v>41.858207999999998</v>
      </c>
      <c r="H181" s="26">
        <f>'Fluid (molkg) '!H181</f>
        <v>-120.164661</v>
      </c>
      <c r="I181" s="26" t="str">
        <f>'Fluid (molkg) '!I181</f>
        <v>FB-3 (well)</v>
      </c>
      <c r="J181" s="217">
        <f>'Fluid (molkg) '!J181</f>
        <v>-4.2582044785227841E-2</v>
      </c>
      <c r="K181" s="41">
        <f>'Fluid (molkg) '!K181</f>
        <v>197.96</v>
      </c>
      <c r="L181" s="41">
        <f>'Fluid (molkg) '!L181</f>
        <v>92.2</v>
      </c>
      <c r="M181" s="73">
        <f>'Fluid (molkg) '!M181</f>
        <v>38292</v>
      </c>
      <c r="N181" s="267" t="str">
        <f>'Fluid (molkg) '!N181</f>
        <v/>
      </c>
      <c r="O181" s="267" t="str">
        <f>'Fluid (molkg) '!O181</f>
        <v/>
      </c>
      <c r="P181" s="55"/>
      <c r="Q181" s="268"/>
      <c r="R181" s="265" t="s">
        <v>492</v>
      </c>
      <c r="S181" s="267"/>
      <c r="T181" s="267">
        <f>('Fluid (original units) sorted'!AB181/T$413)*T$414</f>
        <v>3.0155629269315991</v>
      </c>
      <c r="U181" s="267">
        <f>('Fluid (original units) sorted'!AD181/U$413)*U$414</f>
        <v>7.7033101331839857</v>
      </c>
      <c r="V181" s="267">
        <f>('Fluid (original units) sorted'!AE181/V$413)*V$414</f>
        <v>5.7258906157447882</v>
      </c>
      <c r="W181" s="267">
        <f>('Fluid (original units) sorted'!V181/W$413)*W$414</f>
        <v>0.69860279441117767</v>
      </c>
      <c r="X181" s="267">
        <f>('Fluid (original units) sorted'!T181/X$413)*X$414</f>
        <v>14.180220158792368</v>
      </c>
      <c r="Y181" s="267">
        <f>('Fluid (original units) sorted'!U181/Y$413)*Y$414</f>
        <v>0.21867958453436595</v>
      </c>
      <c r="Z181" s="267">
        <f>('Fluid (original units) sorted'!W181/Z$413)*Z$414</f>
        <v>4.1143797572515944E-3</v>
      </c>
      <c r="AA181" s="267"/>
      <c r="AB181" s="269"/>
      <c r="AC181" s="265">
        <f t="shared" si="2"/>
        <v>20.297972284442789</v>
      </c>
      <c r="AD181" s="218"/>
      <c r="AE181" s="131"/>
      <c r="AF181" s="131"/>
      <c r="AG181" s="130"/>
      <c r="AH181" s="56"/>
      <c r="AL181" s="71"/>
      <c r="AM181" s="217"/>
      <c r="AN181" s="219"/>
      <c r="AO181" s="71"/>
      <c r="AP181" s="71"/>
    </row>
    <row r="182" spans="1:43" s="26" customFormat="1">
      <c r="A182" s="26" t="str">
        <f>'Fluid (molkg) '!A182</f>
        <v>Fort Bidwell Hydro Energy Corp. Well</v>
      </c>
      <c r="B182" s="39" t="str">
        <f>'Fluid (molkg) '!B182</f>
        <v>Fort Bidwell Area (North of Fandango Pass)</v>
      </c>
      <c r="C182" s="39">
        <f>'Fluid (molkg) '!C182</f>
        <v>0</v>
      </c>
      <c r="D182" s="26" t="str">
        <f>'Fluid (molkg) '!D182</f>
        <v>Hot Well</v>
      </c>
      <c r="E182" s="26">
        <f>'Fluid (molkg) '!E182</f>
        <v>507</v>
      </c>
      <c r="F182" s="40">
        <f>'Fluid (molkg) '!F182</f>
        <v>1703.435301</v>
      </c>
      <c r="G182" s="26">
        <f>'Fluid (molkg) '!G182</f>
        <v>41.861666999999997</v>
      </c>
      <c r="H182" s="26">
        <f>'Fluid (molkg) '!H182</f>
        <v>-120.159167</v>
      </c>
      <c r="I182" s="26" t="str">
        <f>'Fluid (molkg) '!I182</f>
        <v>Fort Bidwell Hydro Energy Corp. Well</v>
      </c>
      <c r="J182" s="217">
        <f>'Fluid (molkg) '!J182</f>
        <v>-0.27672843670557085</v>
      </c>
      <c r="K182" s="41">
        <f>'Fluid (molkg) '!K182</f>
        <v>114.8</v>
      </c>
      <c r="L182" s="41">
        <f>'Fluid (molkg) '!L182</f>
        <v>46</v>
      </c>
      <c r="M182" s="42">
        <f>'Fluid (molkg) '!M182</f>
        <v>0</v>
      </c>
      <c r="N182" s="267">
        <f>'Fluid (molkg) '!N182</f>
        <v>2.5118864315095751E-8</v>
      </c>
      <c r="O182" s="267" t="str">
        <f>'Fluid (molkg) '!O182</f>
        <v/>
      </c>
      <c r="P182" s="55"/>
      <c r="Q182" s="268"/>
      <c r="R182" s="265" t="s">
        <v>492</v>
      </c>
      <c r="S182" s="267">
        <f>('Fluid (original units) sorted'!AF182/S$413)*S$414</f>
        <v>0.12632640754067592</v>
      </c>
      <c r="T182" s="267">
        <f>('Fluid (original units) sorted'!AB182/T$413)*T$414</f>
        <v>2.1961164793958385</v>
      </c>
      <c r="U182" s="267">
        <f>('Fluid (original units) sorted'!AD182/U$413)*U$414</f>
        <v>5.267398550528509</v>
      </c>
      <c r="V182" s="267">
        <f>('Fluid (original units) sorted'!AE182/V$413)*V$414</f>
        <v>0.98722251995599797</v>
      </c>
      <c r="W182" s="267">
        <f>('Fluid (original units) sorted'!V182/W$413)*W$414</f>
        <v>0.44910179640718567</v>
      </c>
      <c r="X182" s="267">
        <f>('Fluid (original units) sorted'!T182/X$413)*X$414</f>
        <v>4.0887751378112958</v>
      </c>
      <c r="Y182" s="267">
        <f>('Fluid (original units) sorted'!U182/Y$413)*Y$414</f>
        <v>0.23018903635196414</v>
      </c>
      <c r="Z182" s="267">
        <f>('Fluid (original units) sorted'!W182/Z$413)*Z$414</f>
        <v>8.2287595145031894E-2</v>
      </c>
      <c r="AA182" s="267"/>
      <c r="AB182" s="269"/>
      <c r="AC182" s="265">
        <f t="shared" si="2"/>
        <v>9.1043393068598171</v>
      </c>
      <c r="AD182" s="218"/>
      <c r="AE182" s="131"/>
      <c r="AF182" s="131"/>
      <c r="AG182" s="131"/>
      <c r="AH182" s="56"/>
      <c r="AJ182" s="51"/>
      <c r="AL182" s="71"/>
      <c r="AM182" s="217"/>
      <c r="AN182" s="219"/>
      <c r="AO182" s="71"/>
      <c r="AP182" s="71"/>
    </row>
    <row r="183" spans="1:43" s="26" customFormat="1">
      <c r="A183" s="26" t="str">
        <f>'Fluid (molkg) '!A183</f>
        <v>Hot well west of Fort Bidwell</v>
      </c>
      <c r="B183" s="39" t="str">
        <f>'Fluid (molkg) '!B183</f>
        <v>Fort Bidwell Area (North of Fandango Pass)</v>
      </c>
      <c r="C183" s="39">
        <f>'Fluid (molkg) '!C183</f>
        <v>0</v>
      </c>
      <c r="D183" s="39" t="str">
        <f>'Fluid (molkg) '!D183</f>
        <v>Artesian Hot Well</v>
      </c>
      <c r="E183" s="26">
        <f>'Fluid (molkg) '!E183</f>
        <v>0</v>
      </c>
      <c r="F183" s="40">
        <f>'Fluid (molkg) '!F183</f>
        <v>0</v>
      </c>
      <c r="G183" s="26">
        <f>'Fluid (molkg) '!G183</f>
        <v>41.869483000000002</v>
      </c>
      <c r="H183" s="26">
        <f>'Fluid (molkg) '!H183</f>
        <v>-120.17176600000001</v>
      </c>
      <c r="I183" s="26" t="str">
        <f>'Fluid (molkg) '!I183</f>
        <v>46N/16E-07F01</v>
      </c>
      <c r="J183" s="217">
        <f>'Fluid (molkg) '!J183</f>
        <v>5.0952719075530485E-4</v>
      </c>
      <c r="K183" s="41">
        <f>'Fluid (molkg) '!K183</f>
        <v>91.94</v>
      </c>
      <c r="L183" s="41">
        <f>'Fluid (molkg) '!L183</f>
        <v>33.299999999999997</v>
      </c>
      <c r="M183" s="42">
        <f>'Fluid (molkg) '!M183</f>
        <v>22172</v>
      </c>
      <c r="N183" s="267" t="str">
        <f>'Fluid (molkg) '!N183</f>
        <v/>
      </c>
      <c r="O183" s="267">
        <f>'Fluid (molkg) '!O183</f>
        <v>1E-8</v>
      </c>
      <c r="P183" s="52"/>
      <c r="Q183" s="267"/>
      <c r="R183" s="265" t="s">
        <v>492</v>
      </c>
      <c r="S183" s="267">
        <f>('Fluid (original units) sorted'!AF183/S$413)*S$414</f>
        <v>7.3690404398727621E-2</v>
      </c>
      <c r="T183" s="267">
        <f>('Fluid (original units) sorted'!AB183/T$413)*T$414</f>
        <v>2.1181593195513098</v>
      </c>
      <c r="U183" s="267">
        <f>('Fluid (original units) sorted'!AD183/U$413)*U$414</f>
        <v>1.1659063985359546</v>
      </c>
      <c r="V183" s="267">
        <f>('Fluid (original units) sorted'!AE183/V$413)*V$414</f>
        <v>0.59233351197359885</v>
      </c>
      <c r="W183" s="267">
        <f>('Fluid (original units) sorted'!V183/W$413)*W$414</f>
        <v>0.19960079840319361</v>
      </c>
      <c r="X183" s="267">
        <f>('Fluid (original units) sorted'!T183/X$413)*X$414</f>
        <v>3.3928134122263947</v>
      </c>
      <c r="Y183" s="267">
        <f>('Fluid (original units) sorted'!U183/Y$413)*Y$414</f>
        <v>0.17392060524370623</v>
      </c>
      <c r="Z183" s="267">
        <f>('Fluid (original units) sorted'!W183/Z$413)*Z$414</f>
        <v>0.19749022834807653</v>
      </c>
      <c r="AA183" s="267"/>
      <c r="AB183" s="269"/>
      <c r="AC183" s="265">
        <f t="shared" si="2"/>
        <v>16.997995195254237</v>
      </c>
      <c r="AD183" s="218"/>
      <c r="AE183" s="131"/>
      <c r="AF183" s="131"/>
      <c r="AG183" s="131"/>
      <c r="AH183" s="44"/>
      <c r="AL183" s="71"/>
      <c r="AM183" s="217"/>
      <c r="AN183" s="219"/>
      <c r="AO183" s="71"/>
      <c r="AP183" s="71"/>
    </row>
    <row r="184" spans="1:43" s="26" customFormat="1">
      <c r="A184" s="26" t="str">
        <f>'Fluid (molkg) '!A184</f>
        <v>Unnamed spring N of Fort Bidwell</v>
      </c>
      <c r="B184" s="39" t="str">
        <f>'Fluid (molkg) '!B184</f>
        <v>Fort Bidwell Area (North of Fandango Pass)</v>
      </c>
      <c r="C184" s="39">
        <f>'Fluid (molkg) '!C184</f>
        <v>0</v>
      </c>
      <c r="D184" s="39" t="str">
        <f>'Fluid (molkg) '!D184</f>
        <v>Hot Spring</v>
      </c>
      <c r="E184" s="26">
        <f>'Fluid (molkg) '!E184</f>
        <v>0</v>
      </c>
      <c r="F184" s="40">
        <f>'Fluid (molkg) '!F184</f>
        <v>0</v>
      </c>
      <c r="G184" s="26">
        <f>'Fluid (molkg) '!G184</f>
        <v>41.872833</v>
      </c>
      <c r="H184" s="26">
        <f>'Fluid (molkg) '!H184</f>
        <v>-120.16116700000001</v>
      </c>
      <c r="I184" s="26" t="str">
        <f>'Fluid (molkg) '!I184</f>
        <v>Main Springs on Bidwell Creek</v>
      </c>
      <c r="J184" s="217">
        <f>'Fluid (molkg) '!J184</f>
        <v>7.8021528215303391E-3</v>
      </c>
      <c r="K184" s="41">
        <f>'Fluid (molkg) '!K184</f>
        <v>100.4</v>
      </c>
      <c r="L184" s="41">
        <f>'Fluid (molkg) '!L184</f>
        <v>38</v>
      </c>
      <c r="M184" s="26">
        <f>'Fluid (molkg) '!M184</f>
        <v>1915</v>
      </c>
      <c r="N184" s="267" t="str">
        <f>'Fluid (molkg) '!N184</f>
        <v/>
      </c>
      <c r="O184" s="267" t="str">
        <f>'Fluid (molkg) '!O184</f>
        <v/>
      </c>
      <c r="P184" s="55"/>
      <c r="Q184" s="268"/>
      <c r="R184" s="265" t="s">
        <v>492</v>
      </c>
      <c r="S184" s="267"/>
      <c r="T184" s="267"/>
      <c r="U184" s="267">
        <f>('Fluid (original units) sorted'!AD184/U$413)*U$414</f>
        <v>1.2075459127693815</v>
      </c>
      <c r="V184" s="267">
        <f>('Fluid (original units) sorted'!AE184/V$413)*V$414</f>
        <v>0.6769525851126843</v>
      </c>
      <c r="W184" s="267">
        <f>('Fluid (original units) sorted'!V184/W$413)*W$414</f>
        <v>0.18463073852295411</v>
      </c>
      <c r="X184" s="267">
        <f>('Fluid (original units) sorted'!T184/X$413)*X$414</f>
        <v>3.3928134122263947</v>
      </c>
      <c r="Y184" s="267">
        <f>('Fluid (original units) sorted'!U184/Y$413)*Y$414</f>
        <v>0.19693950887890266</v>
      </c>
      <c r="Z184" s="267">
        <f>('Fluid (original units) sorted'!W184/Z$413)*Z$414</f>
        <v>0.23863402592059246</v>
      </c>
      <c r="AA184" s="267"/>
      <c r="AB184" s="268"/>
      <c r="AC184" s="265">
        <f t="shared" si="2"/>
        <v>18.37621102189647</v>
      </c>
      <c r="AD184" s="218"/>
      <c r="AE184" s="131"/>
      <c r="AF184" s="131"/>
      <c r="AG184" s="130"/>
      <c r="AH184" s="56"/>
      <c r="AJ184" s="51"/>
      <c r="AL184" s="71"/>
      <c r="AM184" s="217"/>
      <c r="AN184" s="219"/>
      <c r="AO184" s="71"/>
      <c r="AP184" s="71"/>
    </row>
    <row r="185" spans="1:43" s="26" customFormat="1">
      <c r="A185" s="26" t="str">
        <f>'Fluid (molkg) '!A185</f>
        <v>Unnamed spring N of Fort Bidwell</v>
      </c>
      <c r="B185" s="39" t="str">
        <f>'Fluid (molkg) '!B185</f>
        <v>Fort Bidwell Area (North of Fandango Pass)</v>
      </c>
      <c r="C185" s="39">
        <f>'Fluid (molkg) '!C185</f>
        <v>0</v>
      </c>
      <c r="D185" s="39" t="str">
        <f>'Fluid (molkg) '!D185</f>
        <v>Hot Spring</v>
      </c>
      <c r="E185" s="26">
        <f>'Fluid (molkg) '!E185</f>
        <v>0</v>
      </c>
      <c r="F185" s="40">
        <f>'Fluid (molkg) '!F185</f>
        <v>0</v>
      </c>
      <c r="G185" s="26">
        <f>'Fluid (molkg) '!G185</f>
        <v>41.872833</v>
      </c>
      <c r="H185" s="26">
        <f>'Fluid (molkg) '!H185</f>
        <v>-120.16116700000001</v>
      </c>
      <c r="I185" s="26" t="str">
        <f>'Fluid (molkg) '!I185</f>
        <v>SVF23 Spring (Unnamed spring N of Fort Bidwell)</v>
      </c>
      <c r="J185" s="217">
        <f>'Fluid (molkg) '!J185</f>
        <v>-7.7690409201215975E-3</v>
      </c>
      <c r="K185" s="41">
        <f>'Fluid (molkg) '!K185</f>
        <v>109.4</v>
      </c>
      <c r="L185" s="41">
        <f>'Fluid (molkg) '!L185</f>
        <v>43</v>
      </c>
      <c r="M185" s="26">
        <f>'Fluid (molkg) '!M185</f>
        <v>1973</v>
      </c>
      <c r="N185" s="267" t="str">
        <f>'Fluid (molkg) '!N185</f>
        <v/>
      </c>
      <c r="O185" s="267" t="str">
        <f>'Fluid (molkg) '!O185</f>
        <v/>
      </c>
      <c r="P185" s="55"/>
      <c r="Q185" s="268"/>
      <c r="R185" s="265" t="s">
        <v>492</v>
      </c>
      <c r="S185" s="267"/>
      <c r="T185" s="267">
        <f>('Fluid (original units) sorted'!AB185/T$413)*T$414</f>
        <v>2.2125054083465536</v>
      </c>
      <c r="U185" s="267">
        <f>('Fluid (original units) sorted'!AD185/U$413)*U$414</f>
        <v>1.2075459127693815</v>
      </c>
      <c r="V185" s="267">
        <f>('Fluid (original units) sorted'!AE185/V$413)*V$414</f>
        <v>0.71644148591092427</v>
      </c>
      <c r="W185" s="267">
        <f>('Fluid (original units) sorted'!V185/W$413)*W$414</f>
        <v>0.2345309381237525</v>
      </c>
      <c r="X185" s="267">
        <f>('Fluid (original units) sorted'!T185/X$413)*X$414</f>
        <v>3.4798086279245073</v>
      </c>
      <c r="Y185" s="267">
        <f>('Fluid (original units) sorted'!U185/Y$413)*Y$414</f>
        <v>0.1841512290815713</v>
      </c>
      <c r="Z185" s="267">
        <f>('Fluid (original units) sorted'!W185/Z$413)*Z$414</f>
        <v>0.17280394980456698</v>
      </c>
      <c r="AA185" s="267"/>
      <c r="AB185" s="269"/>
      <c r="AC185" s="265">
        <f t="shared" si="2"/>
        <v>14.837311681618537</v>
      </c>
      <c r="AD185" s="218"/>
      <c r="AE185" s="131"/>
      <c r="AF185" s="131"/>
      <c r="AG185" s="130"/>
      <c r="AH185" s="56"/>
      <c r="AJ185" s="56"/>
      <c r="AL185" s="71"/>
      <c r="AM185" s="217"/>
      <c r="AN185" s="219"/>
      <c r="AO185" s="71"/>
      <c r="AP185" s="71"/>
    </row>
    <row r="186" spans="1:43" s="26" customFormat="1">
      <c r="A186" s="26" t="str">
        <f>'Fluid (molkg) '!A186</f>
        <v>Unnamed Well</v>
      </c>
      <c r="B186" s="39" t="str">
        <f>'Fluid (molkg) '!B186</f>
        <v>Fort Bidwell Area (North of Fandango Pass)</v>
      </c>
      <c r="C186" s="39">
        <f>'Fluid (molkg) '!C186</f>
        <v>0</v>
      </c>
      <c r="D186" s="26" t="str">
        <f>'Fluid (molkg) '!D186</f>
        <v>Hot Well</v>
      </c>
      <c r="E186" s="26">
        <f>'Fluid (molkg) '!E186</f>
        <v>0</v>
      </c>
      <c r="F186" s="40">
        <f>'Fluid (molkg) '!F186</f>
        <v>0</v>
      </c>
      <c r="G186" s="26">
        <f>'Fluid (molkg) '!G186</f>
        <v>41.861666999999997</v>
      </c>
      <c r="H186" s="26">
        <f>'Fluid (molkg) '!H186</f>
        <v>-120.159167</v>
      </c>
      <c r="I186" s="26" t="str">
        <f>'Fluid (molkg) '!I186</f>
        <v>Unnamed well (Fort Bidwell Indian Reservation)</v>
      </c>
      <c r="J186" s="217">
        <f>'Fluid (molkg) '!J186</f>
        <v>2.8342396717770092E-2</v>
      </c>
      <c r="K186" s="41">
        <f>'Fluid (molkg) '!K186</f>
        <v>113.18</v>
      </c>
      <c r="L186" s="41">
        <f>'Fluid (molkg) '!L186</f>
        <v>45.1</v>
      </c>
      <c r="M186" s="42">
        <f>'Fluid (molkg) '!M186</f>
        <v>26871</v>
      </c>
      <c r="N186" s="267">
        <f>'Fluid (molkg) '!N186</f>
        <v>1.2589254117941638E-8</v>
      </c>
      <c r="O186" s="267">
        <f>'Fluid (molkg) '!O186</f>
        <v>0.99999997101217164</v>
      </c>
      <c r="P186" s="55"/>
      <c r="Q186" s="268"/>
      <c r="R186" s="265" t="s">
        <v>492</v>
      </c>
      <c r="S186" s="267">
        <f>('Fluid (original units) sorted'!AF186/S$413)*S$414</f>
        <v>0.11579920691228628</v>
      </c>
      <c r="T186" s="267">
        <f>('Fluid (original units) sorted'!AB186/T$413)*T$414</f>
        <v>2.179727550445123</v>
      </c>
      <c r="U186" s="267">
        <f>('Fluid (original units) sorted'!AD186/U$413)*U$414</f>
        <v>1.790499112037359</v>
      </c>
      <c r="V186" s="267">
        <f>('Fluid (original units) sorted'!AE186/V$413)*V$414</f>
        <v>0.87439708910388392</v>
      </c>
      <c r="W186" s="267">
        <f>('Fluid (original units) sorted'!V186/W$413)*W$414</f>
        <v>0.20958083832335331</v>
      </c>
      <c r="X186" s="267">
        <f>('Fluid (original units) sorted'!T186/X$413)*X$414</f>
        <v>4.7847368633961977</v>
      </c>
      <c r="Y186" s="267">
        <f>('Fluid (original units) sorted'!U186/Y$413)*Y$414</f>
        <v>0.24297731614929549</v>
      </c>
      <c r="Z186" s="267">
        <f>('Fluid (original units) sorted'!W186/Z$413)*Z$414</f>
        <v>8.2287595145031887E-3</v>
      </c>
      <c r="AA186" s="267"/>
      <c r="AB186" s="269"/>
      <c r="AC186" s="265">
        <f t="shared" si="2"/>
        <v>22.830030176776141</v>
      </c>
      <c r="AD186" s="218"/>
      <c r="AE186" s="131"/>
      <c r="AF186" s="131"/>
      <c r="AG186" s="131"/>
      <c r="AH186" s="56"/>
      <c r="AL186" s="71"/>
      <c r="AM186" s="217"/>
      <c r="AN186" s="219"/>
      <c r="AO186" s="71"/>
      <c r="AP186" s="71"/>
    </row>
    <row r="187" spans="1:43" s="26" customFormat="1">
      <c r="A187" s="26" t="str">
        <f>'Fluid (molkg) '!A187</f>
        <v>Unnamed well E of Fandango Pass</v>
      </c>
      <c r="B187" s="39" t="str">
        <f>'Fluid (molkg) '!B187</f>
        <v>Fort Bidwell Area (North of Fandango Pass)</v>
      </c>
      <c r="C187" s="39">
        <f>'Fluid (molkg) '!C187</f>
        <v>0</v>
      </c>
      <c r="D187" s="39" t="str">
        <f>'Fluid (molkg) '!D187</f>
        <v>Hot Spring</v>
      </c>
      <c r="E187" s="26">
        <f>'Fluid (molkg) '!E187</f>
        <v>0</v>
      </c>
      <c r="F187" s="40">
        <f>'Fluid (molkg) '!F187</f>
        <v>0</v>
      </c>
      <c r="G187" s="70">
        <f>'Fluid (molkg) '!G187</f>
        <v>41.808909999999997</v>
      </c>
      <c r="H187" s="26">
        <f>'Fluid (molkg) '!H187</f>
        <v>-120.177413</v>
      </c>
      <c r="I187" s="26" t="str">
        <f>'Fluid (molkg) '!I187</f>
        <v>Well 46N/16E-31R01 (Unnamed well E of Fandango Pass)</v>
      </c>
      <c r="J187" s="217">
        <f>'Fluid (molkg) '!J187</f>
        <v>-1.624542810984806E-2</v>
      </c>
      <c r="K187" s="41">
        <f>'Fluid (molkg) '!K187</f>
        <v>82.039999999999992</v>
      </c>
      <c r="L187" s="41">
        <f>'Fluid (molkg) '!L187</f>
        <v>27.8</v>
      </c>
      <c r="M187" s="42">
        <f>'Fluid (molkg) '!M187</f>
        <v>21350</v>
      </c>
      <c r="N187" s="267">
        <f>'Fluid (molkg) '!N187</f>
        <v>5.0118723362727114E-9</v>
      </c>
      <c r="O187" s="267" t="str">
        <f>'Fluid (molkg) '!O187</f>
        <v/>
      </c>
      <c r="P187" s="55"/>
      <c r="Q187" s="268"/>
      <c r="R187" s="265" t="s">
        <v>492</v>
      </c>
      <c r="S187" s="267">
        <f>('Fluid (original units) sorted'!AF187/S$413)*S$414</f>
        <v>4.7372402827753471E-2</v>
      </c>
      <c r="T187" s="267">
        <f>('Fluid (original units) sorted'!AB187/T$413)*T$414</f>
        <v>1.8683379003815341</v>
      </c>
      <c r="U187" s="267">
        <f>('Fluid (original units) sorted'!AD187/U$413)*U$414</f>
        <v>0.66623222773483126</v>
      </c>
      <c r="V187" s="267">
        <f>('Fluid (original units) sorted'!AE187/V$413)*V$414</f>
        <v>0.50771443883451328</v>
      </c>
      <c r="W187" s="267">
        <f>('Fluid (original units) sorted'!V187/W$413)*W$414</f>
        <v>0.19960079840319361</v>
      </c>
      <c r="X187" s="267">
        <f>('Fluid (original units) sorted'!T187/X$413)*X$414</f>
        <v>2.6968516866414931</v>
      </c>
      <c r="Y187" s="267">
        <f>('Fluid (original units) sorted'!U187/Y$413)*Y$414</f>
        <v>0.19182419695997011</v>
      </c>
      <c r="Z187" s="267">
        <f>('Fluid (original units) sorted'!W187/Z$413)*Z$414</f>
        <v>2.4686278543509566E-2</v>
      </c>
      <c r="AA187" s="267"/>
      <c r="AB187" s="269"/>
      <c r="AC187" s="265">
        <f t="shared" si="2"/>
        <v>13.51122695007388</v>
      </c>
      <c r="AD187" s="218"/>
      <c r="AE187" s="131"/>
      <c r="AF187" s="131"/>
      <c r="AG187" s="131"/>
      <c r="AH187" s="56"/>
      <c r="AL187" s="71"/>
      <c r="AM187" s="217"/>
      <c r="AN187" s="219"/>
      <c r="AO187" s="71"/>
      <c r="AP187" s="71"/>
    </row>
    <row r="188" spans="1:43" s="26" customFormat="1">
      <c r="A188" s="26" t="str">
        <f>'Fluid (molkg) '!A188</f>
        <v>Unnamed well E of Fandango Pass</v>
      </c>
      <c r="B188" s="39" t="str">
        <f>'Fluid (molkg) '!B188</f>
        <v>Fort Bidwell Area (North of Fandango Pass)</v>
      </c>
      <c r="C188" s="39">
        <f>'Fluid (molkg) '!C188</f>
        <v>0</v>
      </c>
      <c r="D188" s="39" t="str">
        <f>'Fluid (molkg) '!D188</f>
        <v>Artesian Hot Well</v>
      </c>
      <c r="E188" s="26">
        <f>'Fluid (molkg) '!E188</f>
        <v>41</v>
      </c>
      <c r="F188" s="40">
        <f>'Fluid (molkg) '!F188</f>
        <v>0</v>
      </c>
      <c r="G188" s="70">
        <f>'Fluid (molkg) '!G188</f>
        <v>41.808909999999997</v>
      </c>
      <c r="H188" s="26">
        <f>'Fluid (molkg) '!H188</f>
        <v>-120.177413</v>
      </c>
      <c r="I188" s="26" t="str">
        <f>'Fluid (molkg) '!I188</f>
        <v>46N/16E-31R01</v>
      </c>
      <c r="J188" s="217">
        <f>'Fluid (molkg) '!J188</f>
        <v>-1.6239099684088477E-2</v>
      </c>
      <c r="K188" s="41">
        <f>'Fluid (molkg) '!K188</f>
        <v>82.4</v>
      </c>
      <c r="L188" s="41">
        <f>'Fluid (molkg) '!L188</f>
        <v>28</v>
      </c>
      <c r="M188" s="42">
        <f>'Fluid (molkg) '!M188</f>
        <v>21350</v>
      </c>
      <c r="N188" s="267">
        <f>'Fluid (molkg) '!N188</f>
        <v>5.0118723362727114E-9</v>
      </c>
      <c r="O188" s="267" t="str">
        <f>'Fluid (molkg) '!O188</f>
        <v/>
      </c>
      <c r="P188" s="52"/>
      <c r="Q188" s="267"/>
      <c r="R188" s="265" t="s">
        <v>492</v>
      </c>
      <c r="S188" s="267">
        <f>('Fluid (original units) sorted'!AF188/S$413)*S$414</f>
        <v>4.7372402827753471E-2</v>
      </c>
      <c r="T188" s="267">
        <f>('Fluid (original units) sorted'!AB188/T$413)*T$414</f>
        <v>1.9782808739205631</v>
      </c>
      <c r="U188" s="267">
        <f>('Fluid (original units) sorted'!AD188/U$413)*U$414</f>
        <v>0.66623222773483126</v>
      </c>
      <c r="V188" s="267">
        <f>('Fluid (original units) sorted'!AE188/V$413)*V$414</f>
        <v>0.50771443883451328</v>
      </c>
      <c r="W188" s="267">
        <f>('Fluid (original units) sorted'!V188/W$413)*W$414</f>
        <v>0.19960079840319361</v>
      </c>
      <c r="X188" s="267">
        <f>('Fluid (original units) sorted'!T188/X$413)*X$414</f>
        <v>2.6968516866414931</v>
      </c>
      <c r="Y188" s="267">
        <f>('Fluid (original units) sorted'!U188/Y$413)*Y$414</f>
        <v>0.19182419695997011</v>
      </c>
      <c r="Z188" s="267">
        <f>('Fluid (original units) sorted'!W188/Z$413)*Z$414</f>
        <v>2.4686278543509566E-2</v>
      </c>
      <c r="AA188" s="267"/>
      <c r="AB188" s="269"/>
      <c r="AC188" s="265">
        <f t="shared" si="2"/>
        <v>13.51122695007388</v>
      </c>
      <c r="AD188" s="218"/>
      <c r="AE188" s="131"/>
      <c r="AF188" s="131"/>
      <c r="AG188" s="131"/>
      <c r="AH188" s="44"/>
      <c r="AL188" s="71"/>
      <c r="AM188" s="217"/>
      <c r="AN188" s="219"/>
      <c r="AO188" s="71"/>
      <c r="AP188" s="71"/>
    </row>
    <row r="189" spans="1:43" s="26" customFormat="1">
      <c r="A189" s="109" t="str">
        <f>'Fluid (molkg) '!A189</f>
        <v>Fort Bidwell Cold Wells</v>
      </c>
      <c r="B189" s="39"/>
      <c r="C189" s="39"/>
      <c r="D189" s="39"/>
      <c r="F189" s="40"/>
      <c r="G189" s="70"/>
      <c r="J189" s="15"/>
      <c r="K189" s="41"/>
      <c r="L189" s="41"/>
      <c r="M189" s="42"/>
      <c r="N189" s="267"/>
      <c r="O189" s="267"/>
      <c r="P189" s="52"/>
      <c r="Q189" s="267"/>
      <c r="R189" s="265" t="s">
        <v>492</v>
      </c>
      <c r="S189" s="303"/>
      <c r="T189" s="303"/>
      <c r="U189" s="303"/>
      <c r="V189" s="303"/>
      <c r="W189" s="303"/>
      <c r="X189" s="303"/>
      <c r="Y189" s="303"/>
      <c r="Z189" s="303"/>
      <c r="AA189" s="267"/>
      <c r="AB189" s="286"/>
      <c r="AC189" s="265"/>
      <c r="AD189" s="201"/>
      <c r="AE189" s="132"/>
      <c r="AF189" s="132"/>
      <c r="AG189" s="132"/>
      <c r="AH189" s="44"/>
      <c r="AL189" s="23"/>
      <c r="AM189" s="15"/>
      <c r="AN189" s="25"/>
      <c r="AO189" s="23"/>
      <c r="AP189" s="23"/>
    </row>
    <row r="190" spans="1:43" s="26" customFormat="1">
      <c r="A190" s="24" t="str">
        <f>'Fluid (molkg) '!A190</f>
        <v>SVF 21 Artesian livestock well</v>
      </c>
      <c r="B190" s="12" t="str">
        <f>'Fluid (molkg) '!B190</f>
        <v>Fort Bidwell Area (North of Fandango Pass)</v>
      </c>
      <c r="C190" s="12">
        <f>'Fluid (molkg) '!C190</f>
        <v>0</v>
      </c>
      <c r="D190" s="12" t="str">
        <f>'Fluid (molkg) '!D190</f>
        <v>Fort Bidwell Cold Waters</v>
      </c>
      <c r="E190" s="11">
        <f>'Fluid (molkg) '!E190</f>
        <v>0</v>
      </c>
      <c r="F190" s="13">
        <f>'Fluid (molkg) '!F190</f>
        <v>1</v>
      </c>
      <c r="G190" s="11">
        <f>'Fluid (molkg) '!G190</f>
        <v>0</v>
      </c>
      <c r="H190" s="11">
        <f>'Fluid (molkg) '!H190</f>
        <v>0</v>
      </c>
      <c r="I190" s="24" t="str">
        <f>'Fluid (molkg) '!I190</f>
        <v>SVF 21 Artesian livestock well</v>
      </c>
      <c r="J190" s="59">
        <f>'Fluid (molkg) '!J190</f>
        <v>7.0000000000000007E-2</v>
      </c>
      <c r="K190" s="16">
        <f>'Fluid (molkg) '!K190</f>
        <v>50</v>
      </c>
      <c r="L190" s="35">
        <f>'Fluid (molkg) '!L190</f>
        <v>10</v>
      </c>
      <c r="M190" s="67">
        <f>'Fluid (molkg) '!M190</f>
        <v>0</v>
      </c>
      <c r="N190" s="267" t="str">
        <f>'Fluid (molkg) '!N190</f>
        <v/>
      </c>
      <c r="O190" s="267" t="str">
        <f>'Fluid (molkg) '!O190</f>
        <v/>
      </c>
      <c r="P190" s="52"/>
      <c r="Q190" s="267"/>
      <c r="R190" s="265" t="s">
        <v>492</v>
      </c>
      <c r="S190" s="303"/>
      <c r="T190" s="303">
        <f>('Fluid (original units) sorted'!AB190/T$413)*T$414</f>
        <v>8.4075205517169032</v>
      </c>
      <c r="U190" s="303">
        <f>('Fluid (original units) sorted'!AD190/U$413)*U$414</f>
        <v>0.24983708540056171</v>
      </c>
      <c r="V190" s="303">
        <f>('Fluid (original units) sorted'!AE190/V$413)*V$414</f>
        <v>0.83490818830564406</v>
      </c>
      <c r="W190" s="303">
        <f>('Fluid (original units) sorted'!V190/W$413)*W$414</f>
        <v>3.992015968063873E-2</v>
      </c>
      <c r="X190" s="303">
        <f>('Fluid (original units) sorted'!T190/X$413)*X$414</f>
        <v>10.743909138716916</v>
      </c>
      <c r="Y190" s="303">
        <f>('Fluid (original units) sorted'!U190/Y$413)*Y$414</f>
        <v>5.4478071936631511E-2</v>
      </c>
      <c r="Z190" s="303">
        <f>('Fluid (original units) sorted'!W190/Z$413)*Z$414</f>
        <v>1.3988891174655422E-2</v>
      </c>
      <c r="AA190" s="251"/>
      <c r="AB190" s="264"/>
      <c r="AC190" s="265">
        <f t="shared" si="2"/>
        <v>269.1349239248587</v>
      </c>
      <c r="AD190" s="201"/>
      <c r="AE190" s="127"/>
      <c r="AF190" s="127"/>
      <c r="AG190" s="133"/>
      <c r="AH190" s="38"/>
      <c r="AI190" s="11"/>
      <c r="AJ190" s="38"/>
      <c r="AK190" s="24"/>
      <c r="AL190" s="23"/>
      <c r="AM190" s="15"/>
      <c r="AN190" s="25"/>
      <c r="AO190" s="23"/>
      <c r="AP190" s="23"/>
      <c r="AQ190" s="11"/>
    </row>
    <row r="191" spans="1:43" s="26" customFormat="1">
      <c r="A191" s="11" t="str">
        <f>'Fluid (molkg) '!A191</f>
        <v>46N/16E-13C01</v>
      </c>
      <c r="B191" s="12" t="str">
        <f>'Fluid (molkg) '!B191</f>
        <v>Fort Bidwell Area (North of Fandango Pass)</v>
      </c>
      <c r="C191" s="12" t="str">
        <f>'Fluid (molkg) '!C191</f>
        <v>Domestic</v>
      </c>
      <c r="D191" s="12" t="str">
        <f>'Fluid (molkg) '!D191</f>
        <v>4" Casing</v>
      </c>
      <c r="E191" s="11">
        <f>'Fluid (molkg) '!E191</f>
        <v>179</v>
      </c>
      <c r="F191" s="13">
        <f>'Fluid (molkg) '!F191</f>
        <v>0</v>
      </c>
      <c r="G191" s="11">
        <f>'Fluid (molkg) '!G191</f>
        <v>41.863126000000001</v>
      </c>
      <c r="H191" s="11">
        <f>'Fluid (molkg) '!H191</f>
        <v>-120.08438599999999</v>
      </c>
      <c r="I191" s="11" t="str">
        <f>'Fluid (molkg) '!I191</f>
        <v>46N/16E-13C01</v>
      </c>
      <c r="J191" s="15">
        <f>'Fluid (molkg) '!J191</f>
        <v>-1.9060837844635244E-2</v>
      </c>
      <c r="K191" s="16">
        <f>'Fluid (molkg) '!K191</f>
        <v>51.980000000000004</v>
      </c>
      <c r="L191" s="16">
        <f>'Fluid (molkg) '!L191</f>
        <v>11.1</v>
      </c>
      <c r="M191" s="17">
        <f>'Fluid (molkg) '!M191</f>
        <v>21350</v>
      </c>
      <c r="N191" s="303" t="str">
        <f>'Fluid (molkg) '!N191</f>
        <v/>
      </c>
      <c r="O191" s="303">
        <f>'Fluid (molkg) '!O191</f>
        <v>1.2589254117941638E-8</v>
      </c>
      <c r="P191" s="246"/>
      <c r="Q191" s="303"/>
      <c r="R191" s="265" t="s">
        <v>492</v>
      </c>
      <c r="S191" s="303">
        <f>('Fluid (original units) sorted'!AF191/S$413)*S$414</f>
        <v>2.105440125677932E-2</v>
      </c>
      <c r="T191" s="303">
        <f>('Fluid (original units) sorted'!AB191/T$413)*T$414</f>
        <v>4.256301274192726</v>
      </c>
      <c r="U191" s="303">
        <f>('Fluid (original units) sorted'!AD191/U$413)*U$414</f>
        <v>0.54131368503455035</v>
      </c>
      <c r="V191" s="303">
        <f>('Fluid (original units) sorted'!AE191/V$413)*V$414</f>
        <v>0.42309536569542772</v>
      </c>
      <c r="W191" s="303">
        <f>('Fluid (original units) sorted'!V191/W$413)*W$414</f>
        <v>1.8463073852295411</v>
      </c>
      <c r="X191" s="303">
        <f>('Fluid (original units) sorted'!T191/X$413)*X$414</f>
        <v>1.7399043139622536</v>
      </c>
      <c r="Y191" s="303">
        <f>('Fluid (original units) sorted'!U191/Y$413)*Y$414</f>
        <v>0.22507372443303161</v>
      </c>
      <c r="Z191" s="303">
        <f>('Fluid (original units) sorted'!W191/Z$413)*Z$414</f>
        <v>1.2343139271754784</v>
      </c>
      <c r="AA191" s="251"/>
      <c r="AB191" s="264"/>
      <c r="AC191" s="265">
        <f t="shared" si="2"/>
        <v>0.94236979599469084</v>
      </c>
      <c r="AD191" s="201"/>
      <c r="AE191" s="127"/>
      <c r="AF191" s="127"/>
      <c r="AG191" s="127"/>
      <c r="AH191" s="21"/>
      <c r="AI191" s="11"/>
      <c r="AJ191" s="11"/>
      <c r="AK191" s="24"/>
      <c r="AL191" s="23"/>
      <c r="AM191" s="15"/>
      <c r="AN191" s="25"/>
      <c r="AO191" s="23"/>
      <c r="AP191" s="23"/>
      <c r="AQ191" s="11"/>
    </row>
    <row r="192" spans="1:43" s="26" customFormat="1">
      <c r="A192" s="11" t="str">
        <f>'Fluid (molkg) '!A192</f>
        <v>46N/16E-15B01</v>
      </c>
      <c r="B192" s="12" t="str">
        <f>'Fluid (molkg) '!B192</f>
        <v>Fort Bidwell Area (North of Fandango Pass)</v>
      </c>
      <c r="C192" s="12" t="str">
        <f>'Fluid (molkg) '!C192</f>
        <v>Stock</v>
      </c>
      <c r="D192" s="12" t="str">
        <f>'Fluid (molkg) '!D192</f>
        <v>Artesian</v>
      </c>
      <c r="E192" s="11">
        <f>'Fluid (molkg) '!E192</f>
        <v>59</v>
      </c>
      <c r="F192" s="13">
        <f>'Fluid (molkg) '!F192</f>
        <v>0</v>
      </c>
      <c r="G192" s="11">
        <f>'Fluid (molkg) '!G192</f>
        <v>41.862260999999997</v>
      </c>
      <c r="H192" s="11">
        <f>'Fluid (molkg) '!H192</f>
        <v>-120.139611</v>
      </c>
      <c r="I192" s="11" t="str">
        <f>'Fluid (molkg) '!I192</f>
        <v>46N/16E-15B01</v>
      </c>
      <c r="J192" s="15">
        <f>'Fluid (molkg) '!J192</f>
        <v>-1.1362684368722354E-2</v>
      </c>
      <c r="K192" s="16">
        <f>'Fluid (molkg) '!K192</f>
        <v>53.06</v>
      </c>
      <c r="L192" s="16">
        <f>'Fluid (molkg) '!L192</f>
        <v>11.7</v>
      </c>
      <c r="M192" s="17">
        <f>'Fluid (molkg) '!M192</f>
        <v>21350</v>
      </c>
      <c r="N192" s="303" t="str">
        <f>'Fluid (molkg) '!N192</f>
        <v/>
      </c>
      <c r="O192" s="303">
        <f>'Fluid (molkg) '!O192</f>
        <v>7.9432823472428087E-9</v>
      </c>
      <c r="P192" s="246"/>
      <c r="Q192" s="303"/>
      <c r="R192" s="265" t="s">
        <v>492</v>
      </c>
      <c r="S192" s="303">
        <f>('Fluid (original units) sorted'!AF192/S$413)*S$414</f>
        <v>1.579080094258449E-2</v>
      </c>
      <c r="T192" s="303">
        <f>('Fluid (original units) sorted'!AB192/T$413)*T$414</f>
        <v>1.8583850633799228</v>
      </c>
      <c r="U192" s="303">
        <f>('Fluid (original units) sorted'!AD192/U$413)*U$414</f>
        <v>9.1606931313539294E-2</v>
      </c>
      <c r="V192" s="303">
        <f>('Fluid (original units) sorted'!AE192/V$413)*V$414</f>
        <v>8.4619073139085538E-2</v>
      </c>
      <c r="W192" s="303">
        <f>('Fluid (original units) sorted'!V192/W$413)*W$414</f>
        <v>0.79840319361277445</v>
      </c>
      <c r="X192" s="303">
        <f>('Fluid (original units) sorted'!T192/X$413)*X$414</f>
        <v>0.6089665098867888</v>
      </c>
      <c r="Y192" s="303">
        <f>('Fluid (original units) sorted'!U192/Y$413)*Y$414</f>
        <v>0.12788279797331342</v>
      </c>
      <c r="Z192" s="303">
        <f>('Fluid (original units) sorted'!W192/Z$413)*Z$414</f>
        <v>0.46903929232668179</v>
      </c>
      <c r="AA192" s="251"/>
      <c r="AB192" s="264"/>
      <c r="AC192" s="265">
        <f t="shared" si="2"/>
        <v>0.76273055363320297</v>
      </c>
      <c r="AD192" s="201"/>
      <c r="AE192" s="127"/>
      <c r="AF192" s="127"/>
      <c r="AG192" s="127"/>
      <c r="AH192" s="21"/>
      <c r="AI192" s="11"/>
      <c r="AJ192" s="11"/>
      <c r="AK192" s="24"/>
      <c r="AL192" s="23"/>
      <c r="AM192" s="15"/>
      <c r="AN192" s="25"/>
      <c r="AO192" s="23"/>
      <c r="AP192" s="23"/>
      <c r="AQ192" s="11"/>
    </row>
    <row r="193" spans="1:43" s="26" customFormat="1">
      <c r="A193" s="27" t="str">
        <f>'Fluid (molkg) '!A193</f>
        <v>46N/16E-16M01</v>
      </c>
      <c r="B193" s="12" t="str">
        <f>'Fluid (molkg) '!B193</f>
        <v>Fort Bidwell Area (North of Fandango Pass)</v>
      </c>
      <c r="C193" s="12" t="str">
        <f>'Fluid (molkg) '!C193</f>
        <v>Domestic</v>
      </c>
      <c r="D193" s="12" t="str">
        <f>'Fluid (molkg) '!D193</f>
        <v>8" Cased Depth</v>
      </c>
      <c r="E193" s="27">
        <f>'Fluid (molkg) '!E193</f>
        <v>74</v>
      </c>
      <c r="F193" s="28">
        <f>'Fluid (molkg) '!F193</f>
        <v>0</v>
      </c>
      <c r="G193" s="11">
        <f>'Fluid (molkg) '!G193</f>
        <v>41.854183999999997</v>
      </c>
      <c r="H193" s="11">
        <f>'Fluid (molkg) '!H193</f>
        <v>-120.15146799999999</v>
      </c>
      <c r="I193" s="27" t="str">
        <f>'Fluid (molkg) '!I193</f>
        <v>46N/16E-16M01</v>
      </c>
      <c r="J193" s="15">
        <f>'Fluid (molkg) '!J193</f>
        <v>2.1848072800328352E-2</v>
      </c>
      <c r="K193" s="16">
        <f>'Fluid (molkg) '!K193</f>
        <v>53.06</v>
      </c>
      <c r="L193" s="16">
        <f>'Fluid (molkg) '!L193</f>
        <v>11.7</v>
      </c>
      <c r="M193" s="17">
        <f>'Fluid (molkg) '!M193</f>
        <v>28725</v>
      </c>
      <c r="N193" s="303">
        <f>'Fluid (molkg) '!N193</f>
        <v>3.9810717055349618E-7</v>
      </c>
      <c r="O193" s="303">
        <f>'Fluid (molkg) '!O193</f>
        <v>1.9952623149688773E-8</v>
      </c>
      <c r="P193" s="246"/>
      <c r="Q193" s="303"/>
      <c r="R193" s="265" t="s">
        <v>492</v>
      </c>
      <c r="S193" s="303"/>
      <c r="T193" s="303">
        <f>('Fluid (original units) sorted'!AB193/T$413)*T$414</f>
        <v>1.5186802668481088</v>
      </c>
      <c r="U193" s="303">
        <f>('Fluid (original units) sorted'!AD193/U$413)*U$414</f>
        <v>0.12491854270028085</v>
      </c>
      <c r="V193" s="303">
        <f>('Fluid (original units) sorted'!AE193/V$413)*V$414</f>
        <v>9.0260344681691251E-2</v>
      </c>
      <c r="W193" s="303">
        <f>('Fluid (original units) sorted'!V193/W$413)*W$414</f>
        <v>0.79840319361277445</v>
      </c>
      <c r="X193" s="303">
        <f>('Fluid (original units) sorted'!T193/X$413)*X$414</f>
        <v>0.52197129418867605</v>
      </c>
      <c r="Y193" s="303">
        <f>('Fluid (original units) sorted'!U193/Y$413)*Y$414</f>
        <v>4.6037807270392826E-2</v>
      </c>
      <c r="Z193" s="303">
        <f>('Fluid (original units) sorted'!W193/Z$413)*Z$414</f>
        <v>0.49372557087019131</v>
      </c>
      <c r="AA193" s="251"/>
      <c r="AB193" s="264"/>
      <c r="AC193" s="265">
        <f t="shared" si="2"/>
        <v>0.6537690459713168</v>
      </c>
      <c r="AD193" s="201"/>
      <c r="AE193" s="127"/>
      <c r="AF193" s="127"/>
      <c r="AG193" s="129"/>
      <c r="AH193" s="21"/>
      <c r="AI193" s="11"/>
      <c r="AJ193" s="11"/>
      <c r="AK193" s="24"/>
      <c r="AL193" s="23"/>
      <c r="AM193" s="15"/>
      <c r="AN193" s="25"/>
      <c r="AO193" s="23"/>
      <c r="AP193" s="23"/>
      <c r="AQ193" s="11"/>
    </row>
    <row r="194" spans="1:43" s="26" customFormat="1">
      <c r="A194" s="11" t="str">
        <f>'Fluid (molkg) '!A194</f>
        <v>46N/16E-08R03</v>
      </c>
      <c r="B194" s="12" t="str">
        <f>'Fluid (molkg) '!B194</f>
        <v>Fort Bidwell Area (North of Fandango Pass)</v>
      </c>
      <c r="C194" s="12" t="str">
        <f>'Fluid (molkg) '!C194</f>
        <v>Domestic</v>
      </c>
      <c r="D194" s="12" t="str">
        <f>'Fluid (molkg) '!D194</f>
        <v>8" Cased Depth</v>
      </c>
      <c r="E194" s="11">
        <f>'Fluid (molkg) '!E194</f>
        <v>60</v>
      </c>
      <c r="F194" s="13">
        <f>'Fluid (molkg) '!F194</f>
        <v>0</v>
      </c>
      <c r="G194" s="11">
        <f>'Fluid (molkg) '!G194</f>
        <v>41.864454000000002</v>
      </c>
      <c r="H194" s="11">
        <f>'Fluid (molkg) '!H194</f>
        <v>-120.152522</v>
      </c>
      <c r="I194" s="11" t="str">
        <f>'Fluid (molkg) '!I194</f>
        <v>46N/16E-08R03</v>
      </c>
      <c r="J194" s="15">
        <f>'Fluid (molkg) '!J194</f>
        <v>1.8394232511807058E-2</v>
      </c>
      <c r="K194" s="16">
        <f>'Fluid (molkg) '!K194</f>
        <v>53.6</v>
      </c>
      <c r="L194" s="16">
        <f>'Fluid (molkg) '!L194</f>
        <v>12</v>
      </c>
      <c r="M194" s="17">
        <f>'Fluid (molkg) '!M194</f>
        <v>26190</v>
      </c>
      <c r="N194" s="303">
        <f>'Fluid (molkg) '!N194</f>
        <v>3.1622776601683734E-7</v>
      </c>
      <c r="O194" s="303">
        <f>'Fluid (molkg) '!O194</f>
        <v>1.9952623149688773E-8</v>
      </c>
      <c r="P194" s="246"/>
      <c r="Q194" s="303"/>
      <c r="R194" s="265" t="s">
        <v>492</v>
      </c>
      <c r="S194" s="303"/>
      <c r="T194" s="303">
        <f>('Fluid (original units) sorted'!AB194/T$413)*T$414</f>
        <v>1.4787149966678956</v>
      </c>
      <c r="U194" s="303">
        <f>('Fluid (original units) sorted'!AD194/U$413)*U$414</f>
        <v>0.24983708540056171</v>
      </c>
      <c r="V194" s="303">
        <f>('Fluid (original units) sorted'!AE194/V$413)*V$414</f>
        <v>0.42309536569542772</v>
      </c>
      <c r="W194" s="303">
        <f>('Fluid (original units) sorted'!V194/W$413)*W$414</f>
        <v>1.5968063872255489</v>
      </c>
      <c r="X194" s="303">
        <f>('Fluid (original units) sorted'!T194/X$413)*X$414</f>
        <v>0.56546890203773248</v>
      </c>
      <c r="Y194" s="303">
        <f>('Fluid (original units) sorted'!U194/Y$413)*Y$414</f>
        <v>6.3941398986656711E-2</v>
      </c>
      <c r="Z194" s="303">
        <f>('Fluid (original units) sorted'!W194/Z$413)*Z$414</f>
        <v>1.6457519029006378</v>
      </c>
      <c r="AA194" s="251"/>
      <c r="AB194" s="264"/>
      <c r="AC194" s="265">
        <f t="shared" si="2"/>
        <v>0.35412489990112994</v>
      </c>
      <c r="AD194" s="201"/>
      <c r="AE194" s="127"/>
      <c r="AF194" s="127"/>
      <c r="AG194" s="129"/>
      <c r="AH194" s="21"/>
      <c r="AI194" s="11"/>
      <c r="AJ194" s="11"/>
      <c r="AK194" s="24"/>
      <c r="AL194" s="23"/>
      <c r="AM194" s="15"/>
      <c r="AN194" s="25"/>
      <c r="AO194" s="23"/>
      <c r="AP194" s="23"/>
      <c r="AQ194" s="11"/>
    </row>
    <row r="195" spans="1:43" s="26" customFormat="1">
      <c r="A195" s="24" t="str">
        <f>'Fluid (molkg) '!A195</f>
        <v>SVF 20 Artesian livestock well</v>
      </c>
      <c r="B195" s="12" t="str">
        <f>'Fluid (molkg) '!B195</f>
        <v>Fort Bidwell Area (North of Fandango Pass)</v>
      </c>
      <c r="C195" s="12">
        <f>'Fluid (molkg) '!C195</f>
        <v>0</v>
      </c>
      <c r="D195" s="12" t="str">
        <f>'Fluid (molkg) '!D195</f>
        <v>Fort Bidwell Cold Waters</v>
      </c>
      <c r="E195" s="11">
        <f>'Fluid (molkg) '!E195</f>
        <v>0</v>
      </c>
      <c r="F195" s="13">
        <f>'Fluid (molkg) '!F195</f>
        <v>1</v>
      </c>
      <c r="G195" s="11">
        <f>'Fluid (molkg) '!G195</f>
        <v>0</v>
      </c>
      <c r="H195" s="11">
        <f>'Fluid (molkg) '!H195</f>
        <v>0</v>
      </c>
      <c r="I195" s="24" t="str">
        <f>'Fluid (molkg) '!I195</f>
        <v>SVF 20 Artesian livestock well</v>
      </c>
      <c r="J195" s="59">
        <f>'Fluid (molkg) '!J195</f>
        <v>0.03</v>
      </c>
      <c r="K195" s="16">
        <f>'Fluid (molkg) '!K195</f>
        <v>53.6</v>
      </c>
      <c r="L195" s="35">
        <f>'Fluid (molkg) '!L195</f>
        <v>12</v>
      </c>
      <c r="M195" s="67">
        <f>'Fluid (molkg) '!M195</f>
        <v>0</v>
      </c>
      <c r="N195" s="267" t="str">
        <f>'Fluid (molkg) '!N195</f>
        <v/>
      </c>
      <c r="O195" s="267" t="str">
        <f>'Fluid (molkg) '!O195</f>
        <v/>
      </c>
      <c r="P195" s="52"/>
      <c r="Q195" s="267"/>
      <c r="R195" s="265" t="s">
        <v>492</v>
      </c>
      <c r="S195" s="303"/>
      <c r="T195" s="303">
        <f>('Fluid (original units) sorted'!AB195/T$413)*T$414</f>
        <v>4.8675118983624177</v>
      </c>
      <c r="U195" s="303">
        <f>('Fluid (original units) sorted'!AD195/U$413)*U$414</f>
        <v>0.16447608122203647</v>
      </c>
      <c r="V195" s="303">
        <f>('Fluid (original units) sorted'!AE195/V$413)*V$414</f>
        <v>0.68823512819789567</v>
      </c>
      <c r="W195" s="303">
        <f>('Fluid (original units) sorted'!V195/W$413)*W$414</f>
        <v>3.992015968063873E-2</v>
      </c>
      <c r="X195" s="303">
        <f>('Fluid (original units) sorted'!T195/X$413)*X$414</f>
        <v>6.0026698831697747</v>
      </c>
      <c r="Y195" s="303">
        <f>('Fluid (original units) sorted'!U195/Y$413)*Y$414</f>
        <v>4.7572400846072595E-2</v>
      </c>
      <c r="Z195" s="303">
        <f>('Fluid (original units) sorted'!W195/Z$413)*Z$414</f>
        <v>1.9749022834807652E-2</v>
      </c>
      <c r="AA195" s="251"/>
      <c r="AB195" s="264"/>
      <c r="AC195" s="265">
        <f t="shared" si="2"/>
        <v>150.36688057340282</v>
      </c>
      <c r="AD195" s="201"/>
      <c r="AE195" s="127"/>
      <c r="AF195" s="127"/>
      <c r="AG195" s="133"/>
      <c r="AH195" s="38"/>
      <c r="AI195" s="11"/>
      <c r="AJ195" s="38"/>
      <c r="AK195" s="24"/>
      <c r="AL195" s="23"/>
      <c r="AM195" s="15"/>
      <c r="AN195" s="25"/>
      <c r="AO195" s="23"/>
      <c r="AP195" s="23"/>
      <c r="AQ195" s="11"/>
    </row>
    <row r="196" spans="1:43" s="26" customFormat="1">
      <c r="A196" s="11" t="str">
        <f>'Fluid (molkg) '!A196</f>
        <v>46N/16E-14K01</v>
      </c>
      <c r="B196" s="12" t="str">
        <f>'Fluid (molkg) '!B196</f>
        <v>Fort Bidwell Area (North of Fandango Pass)</v>
      </c>
      <c r="C196" s="12" t="str">
        <f>'Fluid (molkg) '!C196</f>
        <v>Stock</v>
      </c>
      <c r="D196" s="12" t="str">
        <f>'Fluid (molkg) '!D196</f>
        <v>Artesian</v>
      </c>
      <c r="E196" s="11">
        <f>'Fluid (molkg) '!E196</f>
        <v>112</v>
      </c>
      <c r="F196" s="13">
        <f>'Fluid (molkg) '!F196</f>
        <v>0</v>
      </c>
      <c r="G196" s="11">
        <f>'Fluid (molkg) '!G196</f>
        <v>41.858009000000003</v>
      </c>
      <c r="H196" s="11">
        <f>'Fluid (molkg) '!H196</f>
        <v>-120.09339</v>
      </c>
      <c r="I196" s="11" t="str">
        <f>'Fluid (molkg) '!I196</f>
        <v>46N/16E-14K01</v>
      </c>
      <c r="J196" s="15">
        <f>'Fluid (molkg) '!J196</f>
        <v>9.7919507602460456E-3</v>
      </c>
      <c r="K196" s="16">
        <f>'Fluid (molkg) '!K196</f>
        <v>53.96</v>
      </c>
      <c r="L196" s="16">
        <f>'Fluid (molkg) '!L196</f>
        <v>12.2</v>
      </c>
      <c r="M196" s="17">
        <f>'Fluid (molkg) '!M196</f>
        <v>21438</v>
      </c>
      <c r="N196" s="303" t="str">
        <f>'Fluid (molkg) '!N196</f>
        <v/>
      </c>
      <c r="O196" s="303">
        <f>'Fluid (molkg) '!O196</f>
        <v>1.9952623149688773E-8</v>
      </c>
      <c r="P196" s="246"/>
      <c r="Q196" s="303"/>
      <c r="R196" s="265" t="s">
        <v>492</v>
      </c>
      <c r="S196" s="303">
        <f>('Fluid (original units) sorted'!AF196/S$413)*S$414</f>
        <v>1.052720062838966E-2</v>
      </c>
      <c r="T196" s="303">
        <f>('Fluid (original units) sorted'!AB196/T$413)*T$414</f>
        <v>1.8184197931997095</v>
      </c>
      <c r="U196" s="303">
        <f>('Fluid (original units) sorted'!AD196/U$413)*U$414</f>
        <v>0.20611559545546343</v>
      </c>
      <c r="V196" s="303">
        <f>('Fluid (original units) sorted'!AE196/V$413)*V$414</f>
        <v>0.10718415930950835</v>
      </c>
      <c r="W196" s="303">
        <f>('Fluid (original units) sorted'!V196/W$413)*W$414</f>
        <v>0.99800399201596812</v>
      </c>
      <c r="X196" s="303">
        <f>('Fluid (original units) sorted'!T196/X$413)*X$414</f>
        <v>0.6089665098867888</v>
      </c>
      <c r="Y196" s="303">
        <f>('Fluid (original units) sorted'!U196/Y$413)*Y$414</f>
        <v>6.905671090558925E-2</v>
      </c>
      <c r="Z196" s="303">
        <f>('Fluid (original units) sorted'!W196/Z$413)*Z$414</f>
        <v>0.51841184941370089</v>
      </c>
      <c r="AA196" s="251"/>
      <c r="AB196" s="264"/>
      <c r="AC196" s="265">
        <f t="shared" si="2"/>
        <v>0.61018444290656237</v>
      </c>
      <c r="AD196" s="201"/>
      <c r="AE196" s="127"/>
      <c r="AF196" s="127"/>
      <c r="AG196" s="127"/>
      <c r="AH196" s="21"/>
      <c r="AI196" s="11"/>
      <c r="AJ196" s="11"/>
      <c r="AK196" s="24"/>
      <c r="AL196" s="23"/>
      <c r="AM196" s="15"/>
      <c r="AN196" s="25"/>
      <c r="AO196" s="23"/>
      <c r="AP196" s="23"/>
      <c r="AQ196" s="11"/>
    </row>
    <row r="197" spans="1:43" s="26" customFormat="1">
      <c r="A197" s="11" t="str">
        <f>'Fluid (molkg) '!A197</f>
        <v>46N/16E-14R01</v>
      </c>
      <c r="B197" s="12" t="str">
        <f>'Fluid (molkg) '!B197</f>
        <v>Fort Bidwell Area (North of Fandango Pass)</v>
      </c>
      <c r="C197" s="12" t="str">
        <f>'Fluid (molkg) '!C197</f>
        <v>Irrigation/Stock</v>
      </c>
      <c r="D197" s="12" t="str">
        <f>'Fluid (molkg) '!D197</f>
        <v>Artesian</v>
      </c>
      <c r="E197" s="11">
        <f>'Fluid (molkg) '!E197</f>
        <v>200</v>
      </c>
      <c r="F197" s="13">
        <f>'Fluid (molkg) '!F197</f>
        <v>0</v>
      </c>
      <c r="G197" s="11">
        <f>'Fluid (molkg) '!G197</f>
        <v>41.865082000000001</v>
      </c>
      <c r="H197" s="11">
        <f>'Fluid (molkg) '!H197</f>
        <v>-120.09108000000001</v>
      </c>
      <c r="I197" s="11" t="str">
        <f>'Fluid (molkg) '!I197</f>
        <v>46N/16E-14R01</v>
      </c>
      <c r="J197" s="15">
        <f>'Fluid (molkg) '!J197</f>
        <v>5.5875515778591636E-4</v>
      </c>
      <c r="K197" s="16">
        <f>'Fluid (molkg) '!K197</f>
        <v>53.96</v>
      </c>
      <c r="L197" s="16">
        <f>'Fluid (molkg) '!L197</f>
        <v>12.2</v>
      </c>
      <c r="M197" s="17">
        <f>'Fluid (molkg) '!M197</f>
        <v>22838</v>
      </c>
      <c r="N197" s="303">
        <f>'Fluid (molkg) '!N197</f>
        <v>1.5848931924611133E-8</v>
      </c>
      <c r="O197" s="303">
        <f>'Fluid (molkg) '!O197</f>
        <v>5.0118723362727114E-9</v>
      </c>
      <c r="P197" s="246"/>
      <c r="Q197" s="303"/>
      <c r="R197" s="265" t="s">
        <v>492</v>
      </c>
      <c r="S197" s="303">
        <f>('Fluid (original units) sorted'!AF197/S$413)*S$414</f>
        <v>1.052720062838966E-2</v>
      </c>
      <c r="T197" s="303">
        <f>('Fluid (original units) sorted'!AB197/T$413)*T$414</f>
        <v>1.9582982388304564</v>
      </c>
      <c r="U197" s="303">
        <f>('Fluid (original units) sorted'!AD197/U$413)*U$414</f>
        <v>0.43721489945098296</v>
      </c>
      <c r="V197" s="303">
        <f>('Fluid (original units) sorted'!AE197/V$413)*V$414</f>
        <v>0.36668265026937069</v>
      </c>
      <c r="W197" s="303">
        <f>('Fluid (original units) sorted'!V197/W$413)*W$414</f>
        <v>1.2974051896207586</v>
      </c>
      <c r="X197" s="303">
        <f>('Fluid (original units) sorted'!T197/X$413)*X$414</f>
        <v>0.73945933343395776</v>
      </c>
      <c r="Y197" s="303">
        <f>('Fluid (original units) sorted'!U197/Y$413)*Y$414</f>
        <v>0.10997920625704953</v>
      </c>
      <c r="Z197" s="303">
        <f>('Fluid (original units) sorted'!W197/Z$413)*Z$414</f>
        <v>0.64184324213124866</v>
      </c>
      <c r="AA197" s="251"/>
      <c r="AB197" s="264"/>
      <c r="AC197" s="265">
        <f t="shared" ref="AC197:AC259" si="3">X197/W197</f>
        <v>0.56995250161601974</v>
      </c>
      <c r="AD197" s="201"/>
      <c r="AE197" s="127"/>
      <c r="AF197" s="127"/>
      <c r="AG197" s="127"/>
      <c r="AH197" s="21"/>
      <c r="AI197" s="11"/>
      <c r="AJ197" s="11"/>
      <c r="AK197" s="24"/>
      <c r="AL197" s="23"/>
      <c r="AM197" s="15"/>
      <c r="AN197" s="25"/>
      <c r="AO197" s="23"/>
      <c r="AP197" s="23"/>
      <c r="AQ197" s="11"/>
    </row>
    <row r="198" spans="1:43">
      <c r="A198" s="11" t="str">
        <f>'Fluid (molkg) '!A198</f>
        <v>46N/16E-16M01</v>
      </c>
      <c r="B198" s="12" t="str">
        <f>'Fluid (molkg) '!B198</f>
        <v>Fort Bidwell Area (North of Fandango Pass)</v>
      </c>
      <c r="C198" s="12" t="str">
        <f>'Fluid (molkg) '!C198</f>
        <v>Domestic</v>
      </c>
      <c r="D198" s="12" t="str">
        <f>'Fluid (molkg) '!D198</f>
        <v>8" Cased Depth</v>
      </c>
      <c r="E198" s="11">
        <f>'Fluid (molkg) '!E198</f>
        <v>74</v>
      </c>
      <c r="F198" s="13">
        <f>'Fluid (molkg) '!F198</f>
        <v>0</v>
      </c>
      <c r="G198" s="11">
        <f>'Fluid (molkg) '!G198</f>
        <v>41.854183999999997</v>
      </c>
      <c r="H198" s="11">
        <f>'Fluid (molkg) '!H198</f>
        <v>-120.15146799999999</v>
      </c>
      <c r="I198" s="11" t="str">
        <f>'Fluid (molkg) '!I198</f>
        <v>46N/16E-16M01</v>
      </c>
      <c r="J198" s="15">
        <f>'Fluid (molkg) '!J198</f>
        <v>-1.5499011737341693E-2</v>
      </c>
      <c r="K198" s="16">
        <f>'Fluid (molkg) '!K198</f>
        <v>53.96</v>
      </c>
      <c r="L198" s="16">
        <f>'Fluid (molkg) '!L198</f>
        <v>12.2</v>
      </c>
      <c r="M198" s="17">
        <f>'Fluid (molkg) '!M198</f>
        <v>27619</v>
      </c>
      <c r="N198" s="303">
        <f>'Fluid (molkg) '!N198</f>
        <v>1.9952623149688761E-7</v>
      </c>
      <c r="O198" s="303">
        <f>'Fluid (molkg) '!O198</f>
        <v>1E-8</v>
      </c>
      <c r="P198" s="246"/>
      <c r="Q198" s="303"/>
      <c r="R198" s="265" t="s">
        <v>492</v>
      </c>
      <c r="S198" s="303"/>
      <c r="T198" s="303">
        <f>('Fluid (original units) sorted'!AB198/T$413)*T$414</f>
        <v>1.4787149966678956</v>
      </c>
      <c r="U198" s="303">
        <f>('Fluid (original units) sorted'!AD198/U$413)*U$414</f>
        <v>0.19778769260877802</v>
      </c>
      <c r="V198" s="303">
        <f>('Fluid (original units) sorted'!AE198/V$413)*V$414</f>
        <v>0.10436352353820551</v>
      </c>
      <c r="W198" s="303">
        <f>('Fluid (original units) sorted'!V198/W$413)*W$414</f>
        <v>0.79840319361277445</v>
      </c>
      <c r="X198" s="303">
        <f>('Fluid (original units) sorted'!T198/X$413)*X$414</f>
        <v>0.47847368633961973</v>
      </c>
      <c r="Y198" s="303">
        <f>('Fluid (original units) sorted'!U198/Y$413)*Y$414</f>
        <v>5.3710775148791634E-2</v>
      </c>
      <c r="Z198" s="303">
        <f>('Fluid (original units) sorted'!W198/Z$413)*Z$414</f>
        <v>0.44435301378317221</v>
      </c>
      <c r="AA198" s="251"/>
      <c r="AB198" s="264"/>
      <c r="AC198" s="265">
        <f t="shared" si="3"/>
        <v>0.59928829214037371</v>
      </c>
      <c r="AD198" s="201"/>
      <c r="AE198" s="127"/>
      <c r="AF198" s="127"/>
      <c r="AK198" s="24"/>
      <c r="AL198" s="23"/>
      <c r="AM198" s="15"/>
      <c r="AN198" s="25"/>
      <c r="AO198" s="23"/>
      <c r="AP198" s="23"/>
    </row>
    <row r="199" spans="1:43" s="26" customFormat="1">
      <c r="A199" s="11" t="str">
        <f>'Fluid (molkg) '!A199</f>
        <v>46N/16E-21B06</v>
      </c>
      <c r="B199" s="12" t="str">
        <f>'Fluid (molkg) '!B199</f>
        <v>Fort Bidwell Area (North of Fandango Pass)</v>
      </c>
      <c r="C199" s="12" t="str">
        <f>'Fluid (molkg) '!C199</f>
        <v>Irrigation</v>
      </c>
      <c r="D199" s="12" t="str">
        <f>'Fluid (molkg) '!D199</f>
        <v>Artesian</v>
      </c>
      <c r="E199" s="11">
        <f>'Fluid (molkg) '!E199</f>
        <v>79</v>
      </c>
      <c r="F199" s="13">
        <f>'Fluid (molkg) '!F199</f>
        <v>0</v>
      </c>
      <c r="G199" s="11">
        <f>'Fluid (molkg) '!G199</f>
        <v>41.845934</v>
      </c>
      <c r="H199" s="11">
        <f>'Fluid (molkg) '!H199</f>
        <v>-120.14196699999999</v>
      </c>
      <c r="I199" s="11" t="str">
        <f>'Fluid (molkg) '!I199</f>
        <v>46N/16E-21B06</v>
      </c>
      <c r="J199" s="15">
        <f>'Fluid (molkg) '!J199</f>
        <v>-2.1522899298489905E-2</v>
      </c>
      <c r="K199" s="16">
        <f>'Fluid (molkg) '!K199</f>
        <v>53.96</v>
      </c>
      <c r="L199" s="16">
        <f>'Fluid (molkg) '!L199</f>
        <v>12.2</v>
      </c>
      <c r="M199" s="17">
        <f>'Fluid (molkg) '!M199</f>
        <v>21350</v>
      </c>
      <c r="N199" s="303" t="str">
        <f>'Fluid (molkg) '!N199</f>
        <v/>
      </c>
      <c r="O199" s="303">
        <f>'Fluid (molkg) '!O199</f>
        <v>7.9432823472428087E-9</v>
      </c>
      <c r="P199" s="246"/>
      <c r="Q199" s="303"/>
      <c r="R199" s="265" t="s">
        <v>492</v>
      </c>
      <c r="S199" s="303">
        <f>('Fluid (original units) sorted'!AF199/S$413)*S$414</f>
        <v>2.631800157097415E-2</v>
      </c>
      <c r="T199" s="303">
        <f>('Fluid (original units) sorted'!AB199/T$413)*T$414</f>
        <v>1.6785413475689626</v>
      </c>
      <c r="U199" s="303">
        <f>('Fluid (original units) sorted'!AD199/U$413)*U$414</f>
        <v>0.17072200835705048</v>
      </c>
      <c r="V199" s="303">
        <f>('Fluid (original units) sorted'!AE199/V$413)*V$414</f>
        <v>0.12692860970862832</v>
      </c>
      <c r="W199" s="303">
        <f>('Fluid (original units) sorted'!V199/W$413)*W$414</f>
        <v>0.48403193612774448</v>
      </c>
      <c r="X199" s="303">
        <f>('Fluid (original units) sorted'!T199/X$413)*X$414</f>
        <v>1.0439425883773521</v>
      </c>
      <c r="Y199" s="303">
        <f>('Fluid (original units) sorted'!U199/Y$413)*Y$414</f>
        <v>0.12788279797331342</v>
      </c>
      <c r="Z199" s="303">
        <f>('Fluid (original units) sorted'!W199/Z$413)*Z$414</f>
        <v>0.29623534252211481</v>
      </c>
      <c r="AA199" s="251"/>
      <c r="AB199" s="264"/>
      <c r="AC199" s="265">
        <f t="shared" si="3"/>
        <v>2.1567638629981585</v>
      </c>
      <c r="AD199" s="201"/>
      <c r="AE199" s="127"/>
      <c r="AF199" s="127"/>
      <c r="AG199" s="127"/>
      <c r="AH199" s="21"/>
      <c r="AI199" s="11"/>
      <c r="AJ199" s="11"/>
      <c r="AK199" s="24"/>
      <c r="AL199" s="23"/>
      <c r="AM199" s="15"/>
      <c r="AN199" s="25"/>
      <c r="AO199" s="23"/>
      <c r="AP199" s="23"/>
      <c r="AQ199" s="11"/>
    </row>
    <row r="200" spans="1:43" s="26" customFormat="1">
      <c r="A200" s="11" t="str">
        <f>'Fluid (molkg) '!A200</f>
        <v>46N/16E-23B01</v>
      </c>
      <c r="B200" s="12" t="str">
        <f>'Fluid (molkg) '!B200</f>
        <v>Fort Bidwell Area (North of Fandango Pass)</v>
      </c>
      <c r="C200" s="12" t="str">
        <f>'Fluid (molkg) '!C200</f>
        <v>Irrigation/Stock</v>
      </c>
      <c r="D200" s="12" t="str">
        <f>'Fluid (molkg) '!D200</f>
        <v>Artesian</v>
      </c>
      <c r="E200" s="11">
        <f>'Fluid (molkg) '!E200</f>
        <v>200</v>
      </c>
      <c r="F200" s="13">
        <f>'Fluid (molkg) '!F200</f>
        <v>0</v>
      </c>
      <c r="G200" s="11">
        <f>'Fluid (molkg) '!G200</f>
        <v>41.852296000000003</v>
      </c>
      <c r="H200" s="11">
        <f>'Fluid (molkg) '!H200</f>
        <v>-120.093329</v>
      </c>
      <c r="I200" s="11" t="str">
        <f>'Fluid (molkg) '!I200</f>
        <v>46N/16E-23B01</v>
      </c>
      <c r="J200" s="15">
        <f>'Fluid (molkg) '!J200</f>
        <v>-0.1939741177654519</v>
      </c>
      <c r="K200" s="16">
        <f>'Fluid (molkg) '!K200</f>
        <v>53.96</v>
      </c>
      <c r="L200" s="16">
        <f>'Fluid (molkg) '!L200</f>
        <v>12.2</v>
      </c>
      <c r="M200" s="17">
        <f>'Fluid (molkg) '!M200</f>
        <v>22838</v>
      </c>
      <c r="N200" s="303" t="str">
        <f>'Fluid (molkg) '!N200</f>
        <v/>
      </c>
      <c r="O200" s="303">
        <f>'Fluid (molkg) '!O200</f>
        <v>5.0118723362727114E-9</v>
      </c>
      <c r="P200" s="246"/>
      <c r="Q200" s="303"/>
      <c r="R200" s="265" t="s">
        <v>492</v>
      </c>
      <c r="S200" s="303">
        <f>('Fluid (original units) sorted'!AF200/S$413)*S$414</f>
        <v>1.052720062838966E-2</v>
      </c>
      <c r="T200" s="303">
        <f>('Fluid (original units) sorted'!AB200/T$413)*T$414</f>
        <v>1.9582982388304564</v>
      </c>
      <c r="U200" s="303">
        <f>('Fluid (original units) sorted'!AD200/U$413)*U$414</f>
        <v>0.43721489945098296</v>
      </c>
      <c r="V200" s="303">
        <f>('Fluid (original units) sorted'!AE200/V$413)*V$414</f>
        <v>0.36668265026937069</v>
      </c>
      <c r="W200" s="303">
        <f>('Fluid (original units) sorted'!V200/W$413)*W$414</f>
        <v>0.38922155688622756</v>
      </c>
      <c r="X200" s="303">
        <f>('Fluid (original units) sorted'!T200/X$413)*X$414</f>
        <v>0.73945933343395776</v>
      </c>
      <c r="Y200" s="303">
        <f>('Fluid (original units) sorted'!U200/Y$413)*Y$414</f>
        <v>0.10997920625704953</v>
      </c>
      <c r="Z200" s="303">
        <f>('Fluid (original units) sorted'!W200/Z$413)*Z$414</f>
        <v>0.64184324213124866</v>
      </c>
      <c r="AA200" s="251"/>
      <c r="AB200" s="264"/>
      <c r="AC200" s="265">
        <f t="shared" si="3"/>
        <v>1.899841672053399</v>
      </c>
      <c r="AD200" s="201"/>
      <c r="AE200" s="127"/>
      <c r="AF200" s="127"/>
      <c r="AG200" s="127"/>
      <c r="AH200" s="21"/>
      <c r="AI200" s="11"/>
      <c r="AJ200" s="11"/>
      <c r="AK200" s="24"/>
      <c r="AL200" s="23"/>
      <c r="AM200" s="15"/>
      <c r="AN200" s="25"/>
      <c r="AO200" s="23"/>
      <c r="AP200" s="23"/>
      <c r="AQ200" s="11"/>
    </row>
    <row r="201" spans="1:43">
      <c r="A201" s="11" t="str">
        <f>'Fluid (molkg) '!A201</f>
        <v>46N/16E-29E01</v>
      </c>
      <c r="B201" s="12" t="str">
        <f>'Fluid (molkg) '!B201</f>
        <v>Fort Bidwell Area (North of Fandango Pass)</v>
      </c>
      <c r="C201" s="12" t="str">
        <f>'Fluid (molkg) '!C201</f>
        <v>Irrigation</v>
      </c>
      <c r="D201" s="12" t="str">
        <f>'Fluid (molkg) '!D201</f>
        <v>Artesian</v>
      </c>
      <c r="E201" s="11">
        <f>'Fluid (molkg) '!E201</f>
        <v>217</v>
      </c>
      <c r="F201" s="13">
        <f>'Fluid (molkg) '!F201</f>
        <v>0</v>
      </c>
      <c r="G201" s="11">
        <f>'Fluid (molkg) '!G201</f>
        <v>41.829683000000003</v>
      </c>
      <c r="H201" s="11">
        <f>'Fluid (molkg) '!H201</f>
        <v>-120.171468</v>
      </c>
      <c r="I201" s="11" t="str">
        <f>'Fluid (molkg) '!I201</f>
        <v>46N/16E-29E01</v>
      </c>
      <c r="J201" s="15">
        <f>'Fluid (molkg) '!J201</f>
        <v>-2.9327829005116712E-2</v>
      </c>
      <c r="K201" s="16">
        <f>'Fluid (molkg) '!K201</f>
        <v>55.040000000000006</v>
      </c>
      <c r="L201" s="16">
        <f>'Fluid (molkg) '!L201</f>
        <v>12.8</v>
      </c>
      <c r="M201" s="17">
        <f>'Fluid (molkg) '!M201</f>
        <v>21439</v>
      </c>
      <c r="N201" s="303" t="str">
        <f>'Fluid (molkg) '!N201</f>
        <v/>
      </c>
      <c r="O201" s="303">
        <f>'Fluid (molkg) '!O201</f>
        <v>3.1622776601683779E-9</v>
      </c>
      <c r="P201" s="246"/>
      <c r="Q201" s="303"/>
      <c r="R201" s="265" t="s">
        <v>492</v>
      </c>
      <c r="S201" s="303">
        <f>('Fluid (original units) sorted'!AF201/S$413)*S$414</f>
        <v>0.1052720062838966</v>
      </c>
      <c r="T201" s="303">
        <f>('Fluid (original units) sorted'!AB201/T$413)*T$414</f>
        <v>5.3753288392387013</v>
      </c>
      <c r="U201" s="303">
        <f>('Fluid (original units) sorted'!AD201/U$413)*U$414</f>
        <v>0.12075459127693816</v>
      </c>
      <c r="V201" s="303">
        <f>('Fluid (original units) sorted'!AE201/V$413)*V$414</f>
        <v>0.56412715426057025</v>
      </c>
      <c r="W201" s="303">
        <f>('Fluid (original units) sorted'!V201/W$413)*W$414</f>
        <v>3.992015968063873E-2</v>
      </c>
      <c r="X201" s="303">
        <f>('Fluid (original units) sorted'!T201/X$413)*X$414</f>
        <v>5.6546890203773241</v>
      </c>
      <c r="Y201" s="303">
        <f>('Fluid (original units) sorted'!U201/Y$413)*Y$414</f>
        <v>6.6499054946122974E-2</v>
      </c>
      <c r="Z201" s="303">
        <f>('Fluid (original units) sorted'!W201/Z$413)*Z$414</f>
        <v>5.7601316601522318E-2</v>
      </c>
      <c r="AA201" s="251"/>
      <c r="AB201" s="264"/>
      <c r="AC201" s="265">
        <f t="shared" si="3"/>
        <v>141.64995996045195</v>
      </c>
      <c r="AD201" s="201"/>
      <c r="AE201" s="127"/>
      <c r="AF201" s="127"/>
      <c r="AG201" s="127"/>
      <c r="AK201" s="24"/>
      <c r="AL201" s="23"/>
      <c r="AM201" s="15"/>
      <c r="AN201" s="25"/>
      <c r="AO201" s="23"/>
      <c r="AP201" s="23"/>
    </row>
    <row r="202" spans="1:43">
      <c r="A202" s="27" t="str">
        <f>'Fluid (molkg) '!A202</f>
        <v>46N/16E-08R03</v>
      </c>
      <c r="B202" s="12" t="str">
        <f>'Fluid (molkg) '!B202</f>
        <v>Fort Bidwell Area (North of Fandango Pass)</v>
      </c>
      <c r="C202" s="12" t="str">
        <f>'Fluid (molkg) '!C202</f>
        <v>Domestic</v>
      </c>
      <c r="D202" s="12" t="str">
        <f>'Fluid (molkg) '!D202</f>
        <v>8" Cased Depth</v>
      </c>
      <c r="E202" s="27">
        <f>'Fluid (molkg) '!E202</f>
        <v>60</v>
      </c>
      <c r="F202" s="28">
        <f>'Fluid (molkg) '!F202</f>
        <v>0</v>
      </c>
      <c r="G202" s="11">
        <f>'Fluid (molkg) '!G202</f>
        <v>41.864454000000002</v>
      </c>
      <c r="H202" s="11">
        <f>'Fluid (molkg) '!H202</f>
        <v>-120.152522</v>
      </c>
      <c r="I202" s="27" t="str">
        <f>'Fluid (molkg) '!I202</f>
        <v>46N/16E-08R03</v>
      </c>
      <c r="J202" s="15">
        <f>'Fluid (molkg) '!J202</f>
        <v>-5.9785975210491313E-4</v>
      </c>
      <c r="K202" s="16">
        <f>'Fluid (molkg) '!K202</f>
        <v>55.94</v>
      </c>
      <c r="L202" s="16">
        <f>'Fluid (molkg) '!L202</f>
        <v>13.3</v>
      </c>
      <c r="M202" s="17">
        <f>'Fluid (molkg) '!M202</f>
        <v>27997</v>
      </c>
      <c r="N202" s="303">
        <f>'Fluid (molkg) '!N202</f>
        <v>3.9810717055349618E-7</v>
      </c>
      <c r="O202" s="303">
        <f>'Fluid (molkg) '!O202</f>
        <v>6.3095734448019329E-9</v>
      </c>
      <c r="P202" s="246"/>
      <c r="Q202" s="303"/>
      <c r="R202" s="265" t="s">
        <v>492</v>
      </c>
      <c r="S202" s="303"/>
      <c r="T202" s="303">
        <f>('Fluid (original units) sorted'!AB202/T$413)*T$414</f>
        <v>1.5586455370283223</v>
      </c>
      <c r="U202" s="303">
        <f>('Fluid (original units) sorted'!AD202/U$413)*U$414</f>
        <v>0.143656324105323</v>
      </c>
      <c r="V202" s="303">
        <f>('Fluid (original units) sorted'!AE202/V$413)*V$414</f>
        <v>2.8206357713028513E-2</v>
      </c>
      <c r="W202" s="303">
        <f>('Fluid (original units) sorted'!V202/W$413)*W$414</f>
        <v>0.79840319361277445</v>
      </c>
      <c r="X202" s="303">
        <f>('Fluid (original units) sorted'!T202/X$413)*X$414</f>
        <v>0.40017799221131833</v>
      </c>
      <c r="Y202" s="303">
        <f>('Fluid (original units) sorted'!U202/Y$413)*Y$414</f>
        <v>4.3480151310926557E-2</v>
      </c>
      <c r="Z202" s="303">
        <f>('Fluid (original units) sorted'!W202/Z$413)*Z$414</f>
        <v>0.90516354659535081</v>
      </c>
      <c r="AA202" s="251"/>
      <c r="AB202" s="264"/>
      <c r="AC202" s="265">
        <f t="shared" si="3"/>
        <v>0.5012229352446762</v>
      </c>
      <c r="AD202" s="201"/>
      <c r="AE202" s="127"/>
      <c r="AF202" s="127"/>
      <c r="AK202" s="24"/>
      <c r="AL202" s="23"/>
      <c r="AM202" s="15"/>
      <c r="AN202" s="25"/>
      <c r="AO202" s="23"/>
      <c r="AP202" s="23"/>
    </row>
    <row r="203" spans="1:43">
      <c r="A203" s="11" t="str">
        <f>'Fluid (molkg) '!A203</f>
        <v>46N/16E-16B01</v>
      </c>
      <c r="B203" s="12" t="str">
        <f>'Fluid (molkg) '!B203</f>
        <v>Fort Bidwell Area (North of Fandango Pass)</v>
      </c>
      <c r="C203" s="12" t="str">
        <f>'Fluid (molkg) '!C203</f>
        <v>Irrigation</v>
      </c>
      <c r="D203" s="12" t="str">
        <f>'Fluid (molkg) '!D203</f>
        <v>14" Casing</v>
      </c>
      <c r="E203" s="11">
        <f>'Fluid (molkg) '!E203</f>
        <v>378</v>
      </c>
      <c r="F203" s="13">
        <f>'Fluid (molkg) '!F203</f>
        <v>0</v>
      </c>
      <c r="G203" s="11">
        <f>'Fluid (molkg) '!G203</f>
        <v>41.862260999999997</v>
      </c>
      <c r="H203" s="11">
        <f>'Fluid (molkg) '!H203</f>
        <v>-120.139611</v>
      </c>
      <c r="I203" s="11" t="str">
        <f>'Fluid (molkg) '!I203</f>
        <v>46N/16E-16B01</v>
      </c>
      <c r="J203" s="15">
        <f>'Fluid (molkg) '!J203</f>
        <v>3.4424186972840998E-2</v>
      </c>
      <c r="K203" s="16">
        <f>'Fluid (molkg) '!K203</f>
        <v>55.94</v>
      </c>
      <c r="L203" s="16">
        <f>'Fluid (molkg) '!L203</f>
        <v>13.3</v>
      </c>
      <c r="M203" s="17">
        <f>'Fluid (molkg) '!M203</f>
        <v>30195</v>
      </c>
      <c r="N203" s="303">
        <f>'Fluid (molkg) '!N203</f>
        <v>9.9999999999999995E-8</v>
      </c>
      <c r="O203" s="303">
        <f>'Fluid (molkg) '!O203</f>
        <v>1E-8</v>
      </c>
      <c r="P203" s="246"/>
      <c r="Q203" s="303"/>
      <c r="R203" s="265" t="s">
        <v>492</v>
      </c>
      <c r="S203" s="303">
        <f>('Fluid (original units) sorted'!AF203/S$413)*S$414</f>
        <v>1.052720062838966E-2</v>
      </c>
      <c r="T203" s="303">
        <f>('Fluid (original units) sorted'!AB203/T$413)*T$414</f>
        <v>2.1980898599117364</v>
      </c>
      <c r="U203" s="303"/>
      <c r="V203" s="303">
        <f>('Fluid (original units) sorted'!AE203/V$413)*V$414</f>
        <v>0.11282543085211405</v>
      </c>
      <c r="W203" s="303">
        <f>('Fluid (original units) sorted'!V203/W$413)*W$414</f>
        <v>0.84830339321357284</v>
      </c>
      <c r="X203" s="303">
        <f>('Fluid (original units) sorted'!T203/X$413)*X$414</f>
        <v>0.73945933343395776</v>
      </c>
      <c r="Y203" s="303">
        <f>('Fluid (original units) sorted'!U203/Y$413)*Y$414</f>
        <v>0.15857466948690863</v>
      </c>
      <c r="Z203" s="303">
        <f>('Fluid (original units) sorted'!W203/Z$413)*Z$414</f>
        <v>0.74058835630528697</v>
      </c>
      <c r="AA203" s="251"/>
      <c r="AB203" s="264"/>
      <c r="AC203" s="265">
        <f t="shared" si="3"/>
        <v>0.87169206129508903</v>
      </c>
      <c r="AD203" s="201"/>
      <c r="AF203" s="127"/>
      <c r="AG203" s="127"/>
      <c r="AK203" s="24"/>
      <c r="AL203" s="23"/>
      <c r="AM203" s="15"/>
      <c r="AN203" s="25"/>
      <c r="AO203" s="23"/>
      <c r="AP203" s="23"/>
    </row>
    <row r="204" spans="1:43">
      <c r="A204" s="11" t="str">
        <f>'Fluid (molkg) '!A204</f>
        <v>46N/16E-21B01</v>
      </c>
      <c r="B204" s="12" t="str">
        <f>'Fluid (molkg) '!B204</f>
        <v>Fort Bidwell Area (North of Fandango Pass)</v>
      </c>
      <c r="C204" s="12" t="str">
        <f>'Fluid (molkg) '!C204</f>
        <v>Irrigation</v>
      </c>
      <c r="D204" s="12" t="str">
        <f>'Fluid (molkg) '!D204</f>
        <v>Artesian</v>
      </c>
      <c r="E204" s="11">
        <f>'Fluid (molkg) '!E204</f>
        <v>95</v>
      </c>
      <c r="F204" s="13">
        <f>'Fluid (molkg) '!F204</f>
        <v>0</v>
      </c>
      <c r="G204" s="11">
        <f>'Fluid (molkg) '!G204</f>
        <v>41.845933000000002</v>
      </c>
      <c r="H204" s="11">
        <f>'Fluid (molkg) '!H204</f>
        <v>-120.141966</v>
      </c>
      <c r="I204" s="11" t="str">
        <f>'Fluid (molkg) '!I204</f>
        <v>46N/16E-21B01</v>
      </c>
      <c r="J204" s="15">
        <f>'Fluid (molkg) '!J204</f>
        <v>-8.804823366456797E-3</v>
      </c>
      <c r="K204" s="16">
        <f>'Fluid (molkg) '!K204</f>
        <v>55.94</v>
      </c>
      <c r="L204" s="16">
        <f>'Fluid (molkg) '!L204</f>
        <v>13.3</v>
      </c>
      <c r="M204" s="17">
        <f>'Fluid (molkg) '!M204</f>
        <v>20608</v>
      </c>
      <c r="N204" s="303" t="str">
        <f>'Fluid (molkg) '!N204</f>
        <v/>
      </c>
      <c r="O204" s="303">
        <f>'Fluid (molkg) '!O204</f>
        <v>3.981071705534957E-8</v>
      </c>
      <c r="P204" s="246"/>
      <c r="Q204" s="303"/>
      <c r="R204" s="265" t="s">
        <v>492</v>
      </c>
      <c r="S204" s="303">
        <f>('Fluid (original units) sorted'!AF204/S$413)*S$414</f>
        <v>4.2108802513558641E-2</v>
      </c>
      <c r="T204" s="303">
        <f>('Fluid (original units) sorted'!AB204/T$413)*T$414</f>
        <v>1.9383156037403497</v>
      </c>
      <c r="U204" s="303">
        <f>('Fluid (original units) sorted'!AD204/U$413)*U$414</f>
        <v>0.22901732828384824</v>
      </c>
      <c r="V204" s="303">
        <f>('Fluid (original units) sorted'!AE204/V$413)*V$414</f>
        <v>0.12128733816602261</v>
      </c>
      <c r="W204" s="303">
        <f>('Fluid (original units) sorted'!V204/W$413)*W$414</f>
        <v>0.43413173652694609</v>
      </c>
      <c r="X204" s="303">
        <f>('Fluid (original units) sorted'!T204/X$413)*X$414</f>
        <v>1.4354210590188592</v>
      </c>
      <c r="Y204" s="303">
        <f>('Fluid (original units) sorted'!U204/Y$413)*Y$414</f>
        <v>0.11509451817598207</v>
      </c>
      <c r="Z204" s="303">
        <f>('Fluid (original units) sorted'!W204/Z$413)*Z$414</f>
        <v>0.32915038058012758</v>
      </c>
      <c r="AA204" s="251"/>
      <c r="AB204" s="264"/>
      <c r="AC204" s="265">
        <f t="shared" si="3"/>
        <v>3.3064181635330967</v>
      </c>
      <c r="AD204" s="201"/>
      <c r="AE204" s="127"/>
      <c r="AF204" s="127"/>
      <c r="AG204" s="127"/>
      <c r="AK204" s="24"/>
      <c r="AL204" s="23"/>
      <c r="AM204" s="15"/>
      <c r="AN204" s="25"/>
      <c r="AO204" s="23"/>
      <c r="AP204" s="23"/>
    </row>
    <row r="205" spans="1:43">
      <c r="A205" s="11" t="str">
        <f>'Fluid (molkg) '!A205</f>
        <v>46N/16E-24D01</v>
      </c>
      <c r="B205" s="12" t="str">
        <f>'Fluid (molkg) '!B205</f>
        <v>Fort Bidwell Area (North of Fandango Pass)</v>
      </c>
      <c r="C205" s="12" t="str">
        <f>'Fluid (molkg) '!C205</f>
        <v>None</v>
      </c>
      <c r="D205" s="12" t="str">
        <f>'Fluid (molkg) '!D205</f>
        <v>Artesian</v>
      </c>
      <c r="E205" s="11">
        <f>'Fluid (molkg) '!E205</f>
        <v>457</v>
      </c>
      <c r="F205" s="13">
        <f>'Fluid (molkg) '!F205</f>
        <v>0</v>
      </c>
      <c r="G205" s="11">
        <f>'Fluid (molkg) '!G205</f>
        <v>41.851038000000003</v>
      </c>
      <c r="H205" s="11">
        <f>'Fluid (molkg) '!H205</f>
        <v>-120.086468</v>
      </c>
      <c r="I205" s="11" t="str">
        <f>'Fluid (molkg) '!I205</f>
        <v>46N/16E-24D01</v>
      </c>
      <c r="J205" s="15">
        <f>'Fluid (molkg) '!J205</f>
        <v>-3.1367605293429766E-2</v>
      </c>
      <c r="K205" s="16">
        <f>'Fluid (molkg) '!K205</f>
        <v>55.94</v>
      </c>
      <c r="L205" s="16">
        <f>'Fluid (molkg) '!L205</f>
        <v>13.3</v>
      </c>
      <c r="M205" s="17">
        <f>'Fluid (molkg) '!M205</f>
        <v>21350</v>
      </c>
      <c r="N205" s="303" t="str">
        <f>'Fluid (molkg) '!N205</f>
        <v/>
      </c>
      <c r="O205" s="303">
        <f>'Fluid (molkg) '!O205</f>
        <v>3.1622776601683779E-9</v>
      </c>
      <c r="P205" s="246"/>
      <c r="Q205" s="303"/>
      <c r="R205" s="265" t="s">
        <v>492</v>
      </c>
      <c r="S205" s="303">
        <f>('Fluid (original units) sorted'!AF205/S$413)*S$414</f>
        <v>1.579080094258449E-2</v>
      </c>
      <c r="T205" s="303">
        <f>('Fluid (original units) sorted'!AB205/T$413)*T$414</f>
        <v>1.8783676984700295</v>
      </c>
      <c r="U205" s="303">
        <f>('Fluid (original units) sorted'!AD205/U$413)*U$414</f>
        <v>0.29147659963398864</v>
      </c>
      <c r="V205" s="303">
        <f>('Fluid (original units) sorted'!AE205/V$413)*V$414</f>
        <v>0.26796039827377088</v>
      </c>
      <c r="W205" s="303">
        <f>('Fluid (original units) sorted'!V205/W$413)*W$414</f>
        <v>1.0479041916167664</v>
      </c>
      <c r="X205" s="303">
        <f>('Fluid (original units) sorted'!T205/X$413)*X$414</f>
        <v>0.69596172558490144</v>
      </c>
      <c r="Y205" s="303">
        <f>('Fluid (original units) sorted'!U205/Y$413)*Y$414</f>
        <v>9.4633270500251929E-2</v>
      </c>
      <c r="Z205" s="303">
        <f>('Fluid (original units) sorted'!W205/Z$413)*Z$414</f>
        <v>0.48549681135568817</v>
      </c>
      <c r="AA205" s="251"/>
      <c r="AB205" s="264"/>
      <c r="AC205" s="265">
        <f t="shared" si="3"/>
        <v>0.66414633241530596</v>
      </c>
      <c r="AD205" s="201"/>
      <c r="AE205" s="127"/>
      <c r="AF205" s="127"/>
      <c r="AG205" s="127"/>
      <c r="AK205" s="24"/>
      <c r="AL205" s="23"/>
      <c r="AM205" s="15"/>
      <c r="AN205" s="25"/>
      <c r="AO205" s="23"/>
      <c r="AP205" s="23"/>
    </row>
    <row r="206" spans="1:43">
      <c r="A206" s="27" t="str">
        <f>'Fluid (molkg) '!A206</f>
        <v>46N/16E-29E01</v>
      </c>
      <c r="B206" s="12" t="str">
        <f>'Fluid (molkg) '!B206</f>
        <v>Fort Bidwell Area (North of Fandango Pass)</v>
      </c>
      <c r="C206" s="12" t="str">
        <f>'Fluid (molkg) '!C206</f>
        <v>Irrigation</v>
      </c>
      <c r="D206" s="12" t="str">
        <f>'Fluid (molkg) '!D206</f>
        <v>Artesian</v>
      </c>
      <c r="E206" s="27">
        <f>'Fluid (molkg) '!E206</f>
        <v>217</v>
      </c>
      <c r="F206" s="28">
        <f>'Fluid (molkg) '!F206</f>
        <v>0</v>
      </c>
      <c r="G206" s="11">
        <f>'Fluid (molkg) '!G206</f>
        <v>41.829683000000003</v>
      </c>
      <c r="H206" s="11">
        <f>'Fluid (molkg) '!H206</f>
        <v>-120.171468</v>
      </c>
      <c r="I206" s="27" t="str">
        <f>'Fluid (molkg) '!I206</f>
        <v>46N/16E-29E01</v>
      </c>
      <c r="J206" s="15">
        <f>'Fluid (molkg) '!J206</f>
        <v>1.0971897633657591E-2</v>
      </c>
      <c r="K206" s="16">
        <f>'Fluid (molkg) '!K206</f>
        <v>55.94</v>
      </c>
      <c r="L206" s="16">
        <f>'Fluid (molkg) '!L206</f>
        <v>13.3</v>
      </c>
      <c r="M206" s="17">
        <f>'Fluid (molkg) '!M206</f>
        <v>23229</v>
      </c>
      <c r="N206" s="303" t="str">
        <f>'Fluid (molkg) '!N206</f>
        <v/>
      </c>
      <c r="O206" s="303">
        <f>'Fluid (molkg) '!O206</f>
        <v>3.1622776601683779E-9</v>
      </c>
      <c r="P206" s="246"/>
      <c r="Q206" s="303"/>
      <c r="R206" s="265" t="s">
        <v>492</v>
      </c>
      <c r="S206" s="303">
        <f>('Fluid (original units) sorted'!AF206/S$413)*S$414</f>
        <v>8.4217605027117282E-2</v>
      </c>
      <c r="T206" s="303">
        <f>('Fluid (original units) sorted'!AB206/T$413)*T$414</f>
        <v>4.7958324216256072</v>
      </c>
      <c r="U206" s="303">
        <f>('Fluid (original units) sorted'!AD206/U$413)*U$414</f>
        <v>0.18945978976209263</v>
      </c>
      <c r="V206" s="303">
        <f>('Fluid (original units) sorted'!AE206/V$413)*V$414</f>
        <v>0.47950808112148474</v>
      </c>
      <c r="W206" s="303">
        <f>('Fluid (original units) sorted'!V206/W$413)*W$414</f>
        <v>1.9960079840319365E-2</v>
      </c>
      <c r="X206" s="303">
        <f>('Fluid (original units) sorted'!T206/X$413)*X$414</f>
        <v>5.6546890203773241</v>
      </c>
      <c r="Y206" s="303">
        <f>('Fluid (original units) sorted'!U206/Y$413)*Y$414</f>
        <v>4.8595463229859095E-2</v>
      </c>
      <c r="Z206" s="303"/>
      <c r="AA206" s="251"/>
      <c r="AB206" s="264"/>
      <c r="AC206" s="265">
        <f t="shared" si="3"/>
        <v>283.2999199209039</v>
      </c>
      <c r="AD206" s="201"/>
      <c r="AE206" s="127"/>
      <c r="AF206" s="127"/>
      <c r="AG206" s="127"/>
      <c r="AK206" s="24"/>
      <c r="AL206" s="23"/>
      <c r="AM206" s="15"/>
      <c r="AN206" s="25"/>
      <c r="AO206" s="23"/>
      <c r="AP206" s="23"/>
    </row>
    <row r="207" spans="1:43">
      <c r="A207" s="24" t="str">
        <f>'Fluid (molkg) '!A207</f>
        <v>SVF 19 Domestic water supply well</v>
      </c>
      <c r="B207" s="12" t="str">
        <f>'Fluid (molkg) '!B207</f>
        <v>Fort Bidwell Area (North of Fandango Pass)</v>
      </c>
      <c r="C207" s="12">
        <f>'Fluid (molkg) '!C207</f>
        <v>0</v>
      </c>
      <c r="D207" s="12" t="str">
        <f>'Fluid (molkg) '!D207</f>
        <v>Fort Bidwell Cold Waters</v>
      </c>
      <c r="E207" s="11">
        <f>'Fluid (molkg) '!E207</f>
        <v>0</v>
      </c>
      <c r="F207" s="13">
        <f>'Fluid (molkg) '!F207</f>
        <v>1</v>
      </c>
      <c r="G207" s="11">
        <f>'Fluid (molkg) '!G207</f>
        <v>0</v>
      </c>
      <c r="H207" s="11">
        <f>'Fluid (molkg) '!H207</f>
        <v>0</v>
      </c>
      <c r="I207" s="24" t="str">
        <f>'Fluid (molkg) '!I207</f>
        <v>SVF 19 Domestic water supply well</v>
      </c>
      <c r="J207" s="59">
        <f>'Fluid (molkg) '!J207</f>
        <v>0</v>
      </c>
      <c r="K207" s="16">
        <f>'Fluid (molkg) '!K207</f>
        <v>56.3</v>
      </c>
      <c r="L207" s="35">
        <f>'Fluid (molkg) '!L207</f>
        <v>13.5</v>
      </c>
      <c r="M207" s="67">
        <f>'Fluid (molkg) '!M207</f>
        <v>0</v>
      </c>
      <c r="N207" s="267" t="str">
        <f>'Fluid (molkg) '!N207</f>
        <v/>
      </c>
      <c r="O207" s="267" t="str">
        <f>'Fluid (molkg) '!O207</f>
        <v/>
      </c>
      <c r="P207" s="52"/>
      <c r="Q207" s="267"/>
      <c r="R207" s="265" t="s">
        <v>492</v>
      </c>
      <c r="S207" s="303"/>
      <c r="T207" s="303">
        <f>('Fluid (original units) sorted'!AB207/T$413)*T$414</f>
        <v>2.3272279110015601</v>
      </c>
      <c r="U207" s="303">
        <f>('Fluid (original units) sorted'!AD207/U$413)*U$414</f>
        <v>6.6623222773483121E-2</v>
      </c>
      <c r="V207" s="303">
        <f>('Fluid (original units) sorted'!AE207/V$413)*V$414</f>
        <v>2.8206357713028513E-2</v>
      </c>
      <c r="W207" s="303">
        <f>('Fluid (original units) sorted'!V207/W$413)*W$414</f>
        <v>0.82335329341317365</v>
      </c>
      <c r="X207" s="303">
        <f>('Fluid (original units) sorted'!T207/X$413)*X$414</f>
        <v>0.86995215698112682</v>
      </c>
      <c r="Y207" s="303">
        <f>('Fluid (original units) sorted'!U207/Y$413)*Y$414</f>
        <v>3.8364839391994025E-2</v>
      </c>
      <c r="Z207" s="303">
        <f>('Fluid (original units) sorted'!W207/Z$413)*Z$414</f>
        <v>0.68298703970376473</v>
      </c>
      <c r="AA207" s="251"/>
      <c r="AB207" s="264"/>
      <c r="AC207" s="265">
        <f t="shared" si="3"/>
        <v>1.0565964379334414</v>
      </c>
      <c r="AD207" s="201"/>
      <c r="AE207" s="127"/>
      <c r="AF207" s="127"/>
      <c r="AG207" s="133"/>
      <c r="AH207" s="38"/>
      <c r="AJ207" s="38"/>
      <c r="AK207" s="24"/>
      <c r="AL207" s="23"/>
      <c r="AM207" s="15"/>
      <c r="AN207" s="25"/>
      <c r="AO207" s="23"/>
      <c r="AP207" s="23"/>
    </row>
    <row r="208" spans="1:43">
      <c r="A208" s="27" t="str">
        <f>'Fluid (molkg) '!A208</f>
        <v>46N/16E-23B01</v>
      </c>
      <c r="B208" s="12" t="str">
        <f>'Fluid (molkg) '!B208</f>
        <v>Fort Bidwell Area (North of Fandango Pass)</v>
      </c>
      <c r="C208" s="12" t="str">
        <f>'Fluid (molkg) '!C208</f>
        <v>Irrigation/Stock</v>
      </c>
      <c r="D208" s="12" t="str">
        <f>'Fluid (molkg) '!D208</f>
        <v>Artesian</v>
      </c>
      <c r="E208" s="27">
        <f>'Fluid (molkg) '!E208</f>
        <v>200</v>
      </c>
      <c r="F208" s="28">
        <f>'Fluid (molkg) '!F208</f>
        <v>0</v>
      </c>
      <c r="G208" s="11">
        <f>'Fluid (molkg) '!G208</f>
        <v>41.852296000000003</v>
      </c>
      <c r="H208" s="11">
        <f>'Fluid (molkg) '!H208</f>
        <v>-120.093329</v>
      </c>
      <c r="I208" s="27" t="str">
        <f>'Fluid (molkg) '!I208</f>
        <v>46N/16E-23B01</v>
      </c>
      <c r="J208" s="15">
        <f>'Fluid (molkg) '!J208</f>
        <v>1.3120087077977405E-2</v>
      </c>
      <c r="K208" s="16">
        <f>'Fluid (molkg) '!K208</f>
        <v>57.92</v>
      </c>
      <c r="L208" s="16">
        <f>'Fluid (molkg) '!L208</f>
        <v>14.4</v>
      </c>
      <c r="M208" s="17">
        <f>'Fluid (molkg) '!M208</f>
        <v>28725</v>
      </c>
      <c r="N208" s="303">
        <f>'Fluid (molkg) '!N208</f>
        <v>1.2589254117941638E-8</v>
      </c>
      <c r="O208" s="303">
        <f>'Fluid (molkg) '!O208</f>
        <v>7.9432823472428087E-9</v>
      </c>
      <c r="P208" s="246"/>
      <c r="Q208" s="303"/>
      <c r="R208" s="265" t="s">
        <v>492</v>
      </c>
      <c r="S208" s="303"/>
      <c r="T208" s="303">
        <f>('Fluid (original units) sorted'!AB208/T$413)*T$414</f>
        <v>2.2380551300919502</v>
      </c>
      <c r="U208" s="303">
        <f>('Fluid (original units) sorted'!AD208/U$413)*U$414</f>
        <v>0.83279028466853899</v>
      </c>
      <c r="V208" s="303">
        <f>('Fluid (original units) sorted'!AE208/V$413)*V$414</f>
        <v>0.64874622739965582</v>
      </c>
      <c r="W208" s="303">
        <f>('Fluid (original units) sorted'!V208/W$413)*W$414</f>
        <v>1.7964071856287427</v>
      </c>
      <c r="X208" s="303">
        <f>('Fluid (original units) sorted'!T208/X$413)*X$414</f>
        <v>0.95694737267923946</v>
      </c>
      <c r="Y208" s="303">
        <f>('Fluid (original units) sorted'!U208/Y$413)*Y$414</f>
        <v>0.10742155029758327</v>
      </c>
      <c r="Z208" s="303">
        <f>('Fluid (original units) sorted'!W208/Z$413)*Z$414</f>
        <v>0.98745114174038262</v>
      </c>
      <c r="AA208" s="251"/>
      <c r="AB208" s="264"/>
      <c r="AC208" s="265">
        <f t="shared" si="3"/>
        <v>0.53270070412477655</v>
      </c>
      <c r="AD208" s="201"/>
      <c r="AE208" s="127"/>
      <c r="AF208" s="127"/>
      <c r="AK208" s="24"/>
      <c r="AL208" s="23"/>
      <c r="AM208" s="15"/>
      <c r="AN208" s="25"/>
      <c r="AO208" s="23"/>
      <c r="AP208" s="23"/>
    </row>
    <row r="209" spans="1:43">
      <c r="A209" s="24" t="str">
        <f>'Fluid (molkg) '!A209</f>
        <v>SVF 22 Artesian irrigation well</v>
      </c>
      <c r="B209" s="12" t="str">
        <f>'Fluid (molkg) '!B209</f>
        <v>Fort Bidwell Area (North of Fandango Pass)</v>
      </c>
      <c r="C209" s="12">
        <f>'Fluid (molkg) '!C209</f>
        <v>0</v>
      </c>
      <c r="D209" s="12" t="str">
        <f>'Fluid (molkg) '!D209</f>
        <v>Fort Bidwell Cold Waters</v>
      </c>
      <c r="E209" s="11">
        <f>'Fluid (molkg) '!E209</f>
        <v>0</v>
      </c>
      <c r="F209" s="13">
        <f>'Fluid (molkg) '!F209</f>
        <v>8300</v>
      </c>
      <c r="G209" s="11">
        <f>'Fluid (molkg) '!G209</f>
        <v>0</v>
      </c>
      <c r="H209" s="11">
        <f>'Fluid (molkg) '!H209</f>
        <v>0</v>
      </c>
      <c r="I209" s="24" t="str">
        <f>'Fluid (molkg) '!I209</f>
        <v>SVF 22 Artesian irrigation well</v>
      </c>
      <c r="J209" s="59">
        <f>'Fluid (molkg) '!J209</f>
        <v>-0.02</v>
      </c>
      <c r="K209" s="16">
        <f>'Fluid (molkg) '!K209</f>
        <v>58.1</v>
      </c>
      <c r="L209" s="35">
        <f>'Fluid (molkg) '!L209</f>
        <v>14.5</v>
      </c>
      <c r="M209" s="67">
        <f>'Fluid (molkg) '!M209</f>
        <v>0</v>
      </c>
      <c r="N209" s="267" t="str">
        <f>'Fluid (molkg) '!N209</f>
        <v/>
      </c>
      <c r="O209" s="267" t="str">
        <f>'Fluid (molkg) '!O209</f>
        <v/>
      </c>
      <c r="P209" s="52"/>
      <c r="Q209" s="267"/>
      <c r="R209" s="265" t="s">
        <v>492</v>
      </c>
      <c r="S209" s="303"/>
      <c r="T209" s="303">
        <f>('Fluid (original units) sorted'!AB209/T$413)*T$414</f>
        <v>2.540283987360858</v>
      </c>
      <c r="U209" s="303">
        <f>('Fluid (original units) sorted'!AD209/U$413)*U$414</f>
        <v>0.91606931313539297</v>
      </c>
      <c r="V209" s="303">
        <f>('Fluid (original units) sorted'!AE209/V$413)*V$414</f>
        <v>0.45694299495106189</v>
      </c>
      <c r="W209" s="303">
        <f>('Fluid (original units) sorted'!V209/W$413)*W$414</f>
        <v>0.5239520958083832</v>
      </c>
      <c r="X209" s="303">
        <f>('Fluid (original units) sorted'!T209/X$413)*X$414</f>
        <v>2.6751028827169652</v>
      </c>
      <c r="Y209" s="303">
        <f>('Fluid (original units) sorted'!U209/Y$413)*Y$414</f>
        <v>0.17136294928423998</v>
      </c>
      <c r="Z209" s="303">
        <f>('Fluid (original units) sorted'!W209/Z$413)*Z$414</f>
        <v>0.42789549475416583</v>
      </c>
      <c r="AA209" s="251"/>
      <c r="AB209" s="264"/>
      <c r="AC209" s="265">
        <f t="shared" si="3"/>
        <v>5.1056249304426649</v>
      </c>
      <c r="AD209" s="201"/>
      <c r="AE209" s="127"/>
      <c r="AF209" s="127"/>
      <c r="AG209" s="133"/>
      <c r="AH209" s="38"/>
      <c r="AJ209" s="38"/>
      <c r="AK209" s="24"/>
      <c r="AL209" s="23"/>
      <c r="AM209" s="15"/>
      <c r="AN209" s="25"/>
      <c r="AO209" s="23"/>
      <c r="AP209" s="23"/>
    </row>
    <row r="210" spans="1:43">
      <c r="A210" s="11" t="str">
        <f>'Fluid (molkg) '!A210</f>
        <v>46N/16E-01N01</v>
      </c>
      <c r="B210" s="12" t="str">
        <f>'Fluid (molkg) '!B210</f>
        <v>Fort Bidwell Area (North of Fandango Pass)</v>
      </c>
      <c r="C210" s="12" t="str">
        <f>'Fluid (molkg) '!C210</f>
        <v>Irrigation</v>
      </c>
      <c r="D210" s="12" t="str">
        <f>'Fluid (molkg) '!D210</f>
        <v>12" Cased Depth</v>
      </c>
      <c r="E210" s="11">
        <f>'Fluid (molkg) '!E210</f>
        <v>260</v>
      </c>
      <c r="F210" s="13">
        <f>'Fluid (molkg) '!F210</f>
        <v>0</v>
      </c>
      <c r="G210" s="11">
        <f>'Fluid (molkg) '!G210</f>
        <v>41.884321999999997</v>
      </c>
      <c r="H210" s="11">
        <f>'Fluid (molkg) '!H210</f>
        <v>-120.093013</v>
      </c>
      <c r="I210" s="11" t="str">
        <f>'Fluid (molkg) '!I210</f>
        <v>46N/16E-01N01</v>
      </c>
      <c r="J210" s="15">
        <f>'Fluid (molkg) '!J210</f>
        <v>0.12524548841779956</v>
      </c>
      <c r="K210" s="16">
        <f>'Fluid (molkg) '!K210</f>
        <v>59.900000000000006</v>
      </c>
      <c r="L210" s="16">
        <f>'Fluid (molkg) '!L210</f>
        <v>15.5</v>
      </c>
      <c r="M210" s="17">
        <f>'Fluid (molkg) '!M210</f>
        <v>30195</v>
      </c>
      <c r="N210" s="303">
        <f>'Fluid (molkg) '!N210</f>
        <v>1.5848931924611133E-8</v>
      </c>
      <c r="O210" s="303">
        <f>'Fluid (molkg) '!O210</f>
        <v>1.5848931924611133E-8</v>
      </c>
      <c r="P210" s="246"/>
      <c r="Q210" s="303"/>
      <c r="R210" s="265" t="s">
        <v>492</v>
      </c>
      <c r="S210" s="303">
        <f>('Fluid (original units) sorted'!AF210/S$413)*S$414</f>
        <v>2.631800157097415E-2</v>
      </c>
      <c r="T210" s="303">
        <f>('Fluid (original units) sorted'!AB210/T$413)*T$414</f>
        <v>2.5377946564435505</v>
      </c>
      <c r="U210" s="303"/>
      <c r="V210" s="303">
        <f>('Fluid (original units) sorted'!AE210/V$413)*V$414</f>
        <v>0.81798437367782695</v>
      </c>
      <c r="W210" s="303">
        <f>('Fluid (original units) sorted'!V210/W$413)*W$414</f>
        <v>0.74850299401197606</v>
      </c>
      <c r="X210" s="303">
        <f>('Fluid (original units) sorted'!T210/X$413)*X$414</f>
        <v>3.0013349415848873</v>
      </c>
      <c r="Y210" s="303">
        <f>('Fluid (original units) sorted'!U210/Y$413)*Y$414</f>
        <v>0.18926654100050386</v>
      </c>
      <c r="Z210" s="303">
        <f>('Fluid (original units) sorted'!W210/Z$413)*Z$414</f>
        <v>0.41143797572515944</v>
      </c>
      <c r="AA210" s="251"/>
      <c r="AB210" s="264"/>
      <c r="AC210" s="265">
        <f t="shared" si="3"/>
        <v>4.0097834819574096</v>
      </c>
      <c r="AD210" s="201"/>
      <c r="AF210" s="127"/>
      <c r="AK210" s="24"/>
      <c r="AL210" s="23"/>
      <c r="AM210" s="15"/>
      <c r="AN210" s="25"/>
      <c r="AO210" s="23"/>
      <c r="AP210" s="23"/>
    </row>
    <row r="211" spans="1:43">
      <c r="A211" s="11" t="str">
        <f>'Fluid (molkg) '!A211</f>
        <v>46N/16E-03M01</v>
      </c>
      <c r="B211" s="12" t="str">
        <f>'Fluid (molkg) '!B211</f>
        <v>Fort Bidwell Area (North of Fandango Pass)</v>
      </c>
      <c r="C211" s="12" t="str">
        <f>'Fluid (molkg) '!C211</f>
        <v>Irrigation</v>
      </c>
      <c r="D211" s="12" t="str">
        <f>'Fluid (molkg) '!D211</f>
        <v>Cased Depth</v>
      </c>
      <c r="E211" s="11">
        <f>'Fluid (molkg) '!E211</f>
        <v>400</v>
      </c>
      <c r="F211" s="13">
        <f>'Fluid (molkg) '!F211</f>
        <v>0</v>
      </c>
      <c r="G211" s="11">
        <f>'Fluid (molkg) '!G211</f>
        <v>41.882292999999997</v>
      </c>
      <c r="H211" s="11">
        <f>'Fluid (molkg) '!H211</f>
        <v>-120.130927</v>
      </c>
      <c r="I211" s="11" t="str">
        <f>'Fluid (molkg) '!I211</f>
        <v>46N/16E-03M01</v>
      </c>
      <c r="J211" s="15">
        <f>'Fluid (molkg) '!J211</f>
        <v>5.3940227527556422E-2</v>
      </c>
      <c r="K211" s="16">
        <f>'Fluid (molkg) '!K211</f>
        <v>59.900000000000006</v>
      </c>
      <c r="L211" s="16">
        <f>'Fluid (molkg) '!L211</f>
        <v>15.5</v>
      </c>
      <c r="M211" s="17">
        <f>'Fluid (molkg) '!M211</f>
        <v>30195</v>
      </c>
      <c r="N211" s="303">
        <f>'Fluid (molkg) '!N211</f>
        <v>3.981071705534957E-8</v>
      </c>
      <c r="O211" s="303">
        <f>'Fluid (molkg) '!O211</f>
        <v>1.9952623149688773E-8</v>
      </c>
      <c r="P211" s="246"/>
      <c r="Q211" s="303"/>
      <c r="R211" s="265" t="s">
        <v>492</v>
      </c>
      <c r="S211" s="303">
        <f>('Fluid (original units) sorted'!AF211/S$413)*S$414</f>
        <v>1.052720062838966E-2</v>
      </c>
      <c r="T211" s="303">
        <f>('Fluid (original units) sorted'!AB211/T$413)*T$414</f>
        <v>1.7784545230194961</v>
      </c>
      <c r="U211" s="303"/>
      <c r="V211" s="303">
        <f>('Fluid (original units) sorted'!AE211/V$413)*V$414</f>
        <v>0.14103178856514256</v>
      </c>
      <c r="W211" s="303">
        <f>('Fluid (original units) sorted'!V211/W$413)*W$414</f>
        <v>0.79840319361277445</v>
      </c>
      <c r="X211" s="303">
        <f>('Fluid (original units) sorted'!T211/X$413)*X$414</f>
        <v>0.56546890203773248</v>
      </c>
      <c r="Y211" s="303">
        <f>('Fluid (original units) sorted'!U211/Y$413)*Y$414</f>
        <v>0.12788279797331342</v>
      </c>
      <c r="Z211" s="303">
        <f>('Fluid (original units) sorted'!W211/Z$413)*Z$414</f>
        <v>0.65830076116025515</v>
      </c>
      <c r="AA211" s="251"/>
      <c r="AB211" s="264"/>
      <c r="AC211" s="265">
        <f t="shared" si="3"/>
        <v>0.70824979980225988</v>
      </c>
      <c r="AD211" s="201"/>
      <c r="AF211" s="127"/>
      <c r="AG211" s="127"/>
      <c r="AK211" s="24"/>
      <c r="AL211" s="23"/>
      <c r="AM211" s="15"/>
      <c r="AN211" s="25"/>
      <c r="AO211" s="23"/>
      <c r="AP211" s="23"/>
    </row>
    <row r="212" spans="1:43">
      <c r="A212" s="11" t="str">
        <f>'Fluid (molkg) '!A212</f>
        <v>46N/16E-08R02</v>
      </c>
      <c r="B212" s="12" t="str">
        <f>'Fluid (molkg) '!B212</f>
        <v>Fort Bidwell Area (North of Fandango Pass)</v>
      </c>
      <c r="C212" s="12" t="str">
        <f>'Fluid (molkg) '!C212</f>
        <v>Domestic/Irrigation</v>
      </c>
      <c r="D212" s="12" t="str">
        <f>'Fluid (molkg) '!D212</f>
        <v>8" Cased to 177'</v>
      </c>
      <c r="E212" s="11">
        <f>'Fluid (molkg) '!E212</f>
        <v>197</v>
      </c>
      <c r="F212" s="13">
        <f>'Fluid (molkg) '!F212</f>
        <v>0</v>
      </c>
      <c r="G212" s="11">
        <f>'Fluid (molkg) '!G212</f>
        <v>41.864454000000002</v>
      </c>
      <c r="H212" s="11">
        <f>'Fluid (molkg) '!H212</f>
        <v>-120.152522</v>
      </c>
      <c r="I212" s="11" t="str">
        <f>'Fluid (molkg) '!I212</f>
        <v>46N/16E-08R02</v>
      </c>
      <c r="J212" s="15">
        <f>'Fluid (molkg) '!J212</f>
        <v>-2.7930560141149457E-3</v>
      </c>
      <c r="K212" s="16">
        <f>'Fluid (molkg) '!K212</f>
        <v>59.900000000000006</v>
      </c>
      <c r="L212" s="16">
        <f>'Fluid (molkg) '!L212</f>
        <v>15.5</v>
      </c>
      <c r="M212" s="17">
        <f>'Fluid (molkg) '!M212</f>
        <v>26190</v>
      </c>
      <c r="N212" s="303">
        <f>'Fluid (molkg) '!N212</f>
        <v>3.1622776601683699E-8</v>
      </c>
      <c r="O212" s="303">
        <f>'Fluid (molkg) '!O212</f>
        <v>1.5848931924611133E-8</v>
      </c>
      <c r="P212" s="246"/>
      <c r="Q212" s="303"/>
      <c r="R212" s="265" t="s">
        <v>492</v>
      </c>
      <c r="S212" s="303"/>
      <c r="T212" s="303">
        <f>('Fluid (original units) sorted'!AB212/T$413)*T$414</f>
        <v>1.9582982388304564</v>
      </c>
      <c r="U212" s="303">
        <f>('Fluid (original units) sorted'!AD212/U$413)*U$414</f>
        <v>0.20819757116713475</v>
      </c>
      <c r="V212" s="303">
        <f>('Fluid (original units) sorted'!AE212/V$413)*V$414</f>
        <v>0.13539051702253688</v>
      </c>
      <c r="W212" s="303">
        <f>('Fluid (original units) sorted'!V212/W$413)*W$414</f>
        <v>0.28942115768463073</v>
      </c>
      <c r="X212" s="303">
        <f>('Fluid (original units) sorted'!T212/X$413)*X$414</f>
        <v>1.78340192181131</v>
      </c>
      <c r="Y212" s="303">
        <f>('Fluid (original units) sorted'!U212/Y$413)*Y$414</f>
        <v>8.951795858131939E-2</v>
      </c>
      <c r="Z212" s="303">
        <f>('Fluid (original units) sorted'!W212/Z$413)*Z$414</f>
        <v>0.18926146883357334</v>
      </c>
      <c r="AA212" s="251"/>
      <c r="AB212" s="264"/>
      <c r="AC212" s="265">
        <f t="shared" si="3"/>
        <v>6.1619611229480435</v>
      </c>
      <c r="AD212" s="201"/>
      <c r="AE212" s="127"/>
      <c r="AF212" s="127"/>
      <c r="AK212" s="24"/>
      <c r="AL212" s="23"/>
      <c r="AM212" s="15"/>
      <c r="AN212" s="25"/>
      <c r="AO212" s="23"/>
      <c r="AP212" s="23"/>
    </row>
    <row r="213" spans="1:43" s="26" customFormat="1">
      <c r="A213" s="11" t="str">
        <f>'Fluid (molkg) '!A213</f>
        <v>46N/16E-09N01</v>
      </c>
      <c r="B213" s="12" t="str">
        <f>'Fluid (molkg) '!B213</f>
        <v>Fort Bidwell Area (North of Fandango Pass)</v>
      </c>
      <c r="C213" s="12" t="str">
        <f>'Fluid (molkg) '!C213</f>
        <v>Domestic</v>
      </c>
      <c r="D213" s="12" t="str">
        <f>'Fluid (molkg) '!D213</f>
        <v>6" Casing</v>
      </c>
      <c r="E213" s="11">
        <f>'Fluid (molkg) '!E213</f>
        <v>108</v>
      </c>
      <c r="F213" s="13">
        <f>'Fluid (molkg) '!F213</f>
        <v>0</v>
      </c>
      <c r="G213" s="14">
        <f>'Fluid (molkg) '!G213</f>
        <v>41.864317</v>
      </c>
      <c r="H213" s="11">
        <f>'Fluid (molkg) '!H213</f>
        <v>-120.147676</v>
      </c>
      <c r="I213" s="11" t="str">
        <f>'Fluid (molkg) '!I213</f>
        <v>46N/16E-09N01</v>
      </c>
      <c r="J213" s="15">
        <f>'Fluid (molkg) '!J213</f>
        <v>-1.5427734765099213E-2</v>
      </c>
      <c r="K213" s="16">
        <f>'Fluid (molkg) '!K213</f>
        <v>59.900000000000006</v>
      </c>
      <c r="L213" s="16">
        <f>'Fluid (molkg) '!L213</f>
        <v>15.5</v>
      </c>
      <c r="M213" s="17">
        <f>'Fluid (molkg) '!M213</f>
        <v>21342</v>
      </c>
      <c r="N213" s="303" t="str">
        <f>'Fluid (molkg) '!N213</f>
        <v/>
      </c>
      <c r="O213" s="303">
        <f>'Fluid (molkg) '!O213</f>
        <v>1.2589254117941638E-8</v>
      </c>
      <c r="P213" s="246"/>
      <c r="Q213" s="303"/>
      <c r="R213" s="265" t="s">
        <v>492</v>
      </c>
      <c r="S213" s="303">
        <f>('Fluid (original units) sorted'!AF213/S$413)*S$414</f>
        <v>4.2108802513558641E-2</v>
      </c>
      <c r="T213" s="303">
        <f>('Fluid (original units) sorted'!AB213/T$413)*T$414</f>
        <v>1.8783676984700295</v>
      </c>
      <c r="U213" s="303">
        <f>('Fluid (original units) sorted'!AD213/U$413)*U$414</f>
        <v>0.37475562810084256</v>
      </c>
      <c r="V213" s="303">
        <f>('Fluid (original units) sorted'!AE213/V$413)*V$414</f>
        <v>0.21154768284771386</v>
      </c>
      <c r="W213" s="303">
        <f>('Fluid (original units) sorted'!V213/W$413)*W$414</f>
        <v>0.22455089820359284</v>
      </c>
      <c r="X213" s="303">
        <f>('Fluid (original units) sorted'!T213/X$413)*X$414</f>
        <v>1.652909098264141</v>
      </c>
      <c r="Y213" s="303">
        <f>('Fluid (original units) sorted'!U213/Y$413)*Y$414</f>
        <v>0.19182419695997011</v>
      </c>
      <c r="Z213" s="303">
        <f>('Fluid (original units) sorted'!W213/Z$413)*Z$414</f>
        <v>0.37852293766714668</v>
      </c>
      <c r="AA213" s="251"/>
      <c r="AB213" s="264"/>
      <c r="AC213" s="265">
        <f t="shared" si="3"/>
        <v>7.360955184269641</v>
      </c>
      <c r="AD213" s="201"/>
      <c r="AE213" s="127"/>
      <c r="AF213" s="127"/>
      <c r="AG213" s="127"/>
      <c r="AH213" s="21"/>
      <c r="AI213" s="11"/>
      <c r="AJ213" s="11"/>
      <c r="AK213" s="24"/>
      <c r="AL213" s="23"/>
      <c r="AM213" s="15"/>
      <c r="AN213" s="25"/>
      <c r="AO213" s="23"/>
      <c r="AP213" s="23"/>
      <c r="AQ213" s="11"/>
    </row>
    <row r="214" spans="1:43">
      <c r="A214" s="27" t="str">
        <f>'Fluid (molkg) '!A214</f>
        <v>46N/16E-20B01</v>
      </c>
      <c r="B214" s="12" t="str">
        <f>'Fluid (molkg) '!B214</f>
        <v>Fort Bidwell Area (North of Fandango Pass)</v>
      </c>
      <c r="C214" s="12" t="str">
        <f>'Fluid (molkg) '!C214</f>
        <v>Irrigation</v>
      </c>
      <c r="D214" s="12" t="str">
        <f>'Fluid (molkg) '!D214</f>
        <v>14" Cased Depth</v>
      </c>
      <c r="E214" s="27">
        <f>'Fluid (molkg) '!E214</f>
        <v>396</v>
      </c>
      <c r="F214" s="28">
        <f>'Fluid (molkg) '!F214</f>
        <v>0</v>
      </c>
      <c r="G214" s="14">
        <f>'Fluid (molkg) '!G214</f>
        <v>41.847720000000002</v>
      </c>
      <c r="H214" s="11">
        <f>'Fluid (molkg) '!H214</f>
        <v>-120.157605</v>
      </c>
      <c r="I214" s="27" t="str">
        <f>'Fluid (molkg) '!I214</f>
        <v>46N/16E-20B01</v>
      </c>
      <c r="J214" s="15">
        <f>'Fluid (molkg) '!J214</f>
        <v>0.14896330000145017</v>
      </c>
      <c r="K214" s="16">
        <f>'Fluid (molkg) '!K214</f>
        <v>59.900000000000006</v>
      </c>
      <c r="L214" s="16">
        <f>'Fluid (molkg) '!L214</f>
        <v>15.5</v>
      </c>
      <c r="M214" s="17">
        <f>'Fluid (molkg) '!M214</f>
        <v>29810</v>
      </c>
      <c r="N214" s="303">
        <f>'Fluid (molkg) '!N214</f>
        <v>3.1622776601683699E-8</v>
      </c>
      <c r="O214" s="303">
        <f>'Fluid (molkg) '!O214</f>
        <v>7.9432823472428087E-9</v>
      </c>
      <c r="P214" s="246"/>
      <c r="Q214" s="303"/>
      <c r="R214" s="265" t="s">
        <v>492</v>
      </c>
      <c r="S214" s="303"/>
      <c r="T214" s="303">
        <f>('Fluid (original units) sorted'!AB214/T$413)*T$414</f>
        <v>2.1381419546414167</v>
      </c>
      <c r="U214" s="303"/>
      <c r="V214" s="303">
        <f>('Fluid (original units) sorted'!AE214/V$413)*V$414</f>
        <v>0.4513017234084562</v>
      </c>
      <c r="W214" s="303">
        <f>('Fluid (original units) sorted'!V214/W$413)*W$414</f>
        <v>0.44910179640718567</v>
      </c>
      <c r="X214" s="303">
        <f>('Fluid (original units) sorted'!T214/X$413)*X$414</f>
        <v>2.4793636473962115</v>
      </c>
      <c r="Y214" s="303">
        <f>('Fluid (original units) sorted'!U214/Y$413)*Y$414</f>
        <v>0.15601701352744235</v>
      </c>
      <c r="Z214" s="303">
        <f>('Fluid (original units) sorted'!W214/Z$413)*Z$414</f>
        <v>0.41143797572515944</v>
      </c>
      <c r="AA214" s="251"/>
      <c r="AB214" s="264"/>
      <c r="AC214" s="265">
        <f t="shared" si="3"/>
        <v>5.5207163882022305</v>
      </c>
      <c r="AD214" s="201"/>
      <c r="AF214" s="127"/>
      <c r="AK214" s="24"/>
      <c r="AL214" s="23"/>
      <c r="AM214" s="15"/>
      <c r="AN214" s="25"/>
      <c r="AO214" s="23"/>
      <c r="AP214" s="23"/>
    </row>
    <row r="215" spans="1:43">
      <c r="A215" s="11" t="str">
        <f>'Fluid (molkg) '!A215</f>
        <v>46N/16E-30K01</v>
      </c>
      <c r="B215" s="12" t="str">
        <f>'Fluid (molkg) '!B215</f>
        <v>Fort Bidwell Area (North of Fandango Pass)</v>
      </c>
      <c r="C215" s="12" t="str">
        <f>'Fluid (molkg) '!C215</f>
        <v>Irrigation</v>
      </c>
      <c r="D215" s="12" t="str">
        <f>'Fluid (molkg) '!D215</f>
        <v>12" Casing</v>
      </c>
      <c r="E215" s="11">
        <f>'Fluid (molkg) '!E215</f>
        <v>400</v>
      </c>
      <c r="F215" s="13">
        <f>'Fluid (molkg) '!F215</f>
        <v>0</v>
      </c>
      <c r="G215" s="11">
        <f>'Fluid (molkg) '!G215</f>
        <v>41.826087000000001</v>
      </c>
      <c r="H215" s="11">
        <f>'Fluid (molkg) '!H215</f>
        <v>-120.175049</v>
      </c>
      <c r="I215" s="11" t="str">
        <f>'Fluid (molkg) '!I215</f>
        <v>46N/16E-30K01</v>
      </c>
      <c r="J215" s="15">
        <f>'Fluid (molkg) '!J215</f>
        <v>1.9986562608100824E-3</v>
      </c>
      <c r="K215" s="16">
        <f>'Fluid (molkg) '!K215</f>
        <v>59.900000000000006</v>
      </c>
      <c r="L215" s="16">
        <f>'Fluid (molkg) '!L215</f>
        <v>15.5</v>
      </c>
      <c r="M215" s="17">
        <f>'Fluid (molkg) '!M215</f>
        <v>30194</v>
      </c>
      <c r="N215" s="303">
        <f>'Fluid (molkg) '!N215</f>
        <v>5.0118723362727164E-8</v>
      </c>
      <c r="O215" s="303">
        <f>'Fluid (molkg) '!O215</f>
        <v>1.5848931924611133E-8</v>
      </c>
      <c r="P215" s="246"/>
      <c r="Q215" s="303"/>
      <c r="R215" s="265" t="s">
        <v>492</v>
      </c>
      <c r="S215" s="303">
        <f>('Fluid (original units) sorted'!AF215/S$413)*S$414</f>
        <v>5.2636003141948301E-3</v>
      </c>
      <c r="T215" s="303">
        <f>('Fluid (original units) sorted'!AB215/T$413)*T$414</f>
        <v>2.2380551300919502</v>
      </c>
      <c r="U215" s="303"/>
      <c r="V215" s="303">
        <f>('Fluid (original units) sorted'!AE215/V$413)*V$414</f>
        <v>2.8206357713028513E-2</v>
      </c>
      <c r="W215" s="303">
        <f>('Fluid (original units) sorted'!V215/W$413)*W$414</f>
        <v>0.79840319361277445</v>
      </c>
      <c r="X215" s="303">
        <f>('Fluid (original units) sorted'!T215/X$413)*X$414</f>
        <v>0.78295694128301419</v>
      </c>
      <c r="Y215" s="303">
        <f>('Fluid (original units) sorted'!U215/Y$413)*Y$414</f>
        <v>4.0922495351460295E-2</v>
      </c>
      <c r="Z215" s="303">
        <f>('Fluid (original units) sorted'!W215/Z$413)*Z$414</f>
        <v>0.65830076116025515</v>
      </c>
      <c r="AA215" s="251"/>
      <c r="AB215" s="264"/>
      <c r="AC215" s="265">
        <f t="shared" si="3"/>
        <v>0.98065356895697531</v>
      </c>
      <c r="AD215" s="201"/>
      <c r="AF215" s="127"/>
      <c r="AG215" s="127"/>
      <c r="AK215" s="24"/>
      <c r="AL215" s="23"/>
      <c r="AM215" s="15"/>
      <c r="AN215" s="25"/>
      <c r="AO215" s="23"/>
      <c r="AP215" s="23"/>
    </row>
    <row r="216" spans="1:43">
      <c r="A216" s="17" t="str">
        <f>'Fluid (molkg) '!A216</f>
        <v>46N/16E-04K01</v>
      </c>
      <c r="B216" s="12" t="str">
        <f>'Fluid (molkg) '!B216</f>
        <v>Fort Bidwell Area (North of Fandango Pass)</v>
      </c>
      <c r="C216" s="12" t="str">
        <f>'Fluid (molkg) '!C216</f>
        <v>Domestic</v>
      </c>
      <c r="D216" s="12" t="str">
        <f>'Fluid (molkg) '!D216</f>
        <v>10" Casing</v>
      </c>
      <c r="E216" s="17">
        <f>'Fluid (molkg) '!E216</f>
        <v>23</v>
      </c>
      <c r="F216" s="13">
        <f>'Fluid (molkg) '!F216</f>
        <v>0</v>
      </c>
      <c r="G216" s="11">
        <f>'Fluid (molkg) '!G216</f>
        <v>41.882337</v>
      </c>
      <c r="H216" s="11">
        <f>'Fluid (molkg) '!H216</f>
        <v>-120.14013199999999</v>
      </c>
      <c r="I216" s="17" t="str">
        <f>'Fluid (molkg) '!I216</f>
        <v>46N/16E-04K01</v>
      </c>
      <c r="J216" s="15">
        <f>'Fluid (molkg) '!J216</f>
        <v>-0.41917938973126972</v>
      </c>
      <c r="K216" s="16">
        <f>'Fluid (molkg) '!K216</f>
        <v>60.980000000000004</v>
      </c>
      <c r="L216" s="16">
        <f>'Fluid (molkg) '!L216</f>
        <v>16.100000000000001</v>
      </c>
      <c r="M216" s="17">
        <f>'Fluid (molkg) '!M216</f>
        <v>21438</v>
      </c>
      <c r="N216" s="303" t="str">
        <f>'Fluid (molkg) '!N216</f>
        <v/>
      </c>
      <c r="O216" s="303">
        <f>'Fluid (molkg) '!O216</f>
        <v>2.5118864315095751E-8</v>
      </c>
      <c r="P216" s="246"/>
      <c r="Q216" s="303"/>
      <c r="R216" s="265" t="s">
        <v>492</v>
      </c>
      <c r="S216" s="303">
        <f>('Fluid (original units) sorted'!AF216/S$413)*S$414</f>
        <v>5.2636003141948301E-3</v>
      </c>
      <c r="T216" s="303">
        <f>('Fluid (original units) sorted'!AB216/T$413)*T$414</f>
        <v>1.1390102001360818</v>
      </c>
      <c r="U216" s="303">
        <f>('Fluid (original units) sorted'!AD216/U$413)*U$414</f>
        <v>0.37475562810084256</v>
      </c>
      <c r="V216" s="303">
        <f>('Fluid (original units) sorted'!AE216/V$413)*V$414</f>
        <v>2.8206357713028513E-2</v>
      </c>
      <c r="W216" s="303">
        <f>('Fluid (original units) sorted'!V216/W$413)*W$414</f>
        <v>0.69860279441117767</v>
      </c>
      <c r="X216" s="303">
        <f>('Fluid (original units) sorted'!T216/X$413)*X$414</f>
        <v>0.43497607849056341</v>
      </c>
      <c r="Y216" s="303">
        <f>('Fluid (original units) sorted'!U216/Y$413)*Y$414</f>
        <v>0.10742155029758327</v>
      </c>
      <c r="Z216" s="303">
        <f>('Fluid (original units) sorted'!W216/Z$413)*Z$414</f>
        <v>0.55955564698621685</v>
      </c>
      <c r="AA216" s="251"/>
      <c r="AB216" s="264"/>
      <c r="AC216" s="265">
        <f t="shared" si="3"/>
        <v>0.6226371866393493</v>
      </c>
      <c r="AD216" s="201"/>
      <c r="AE216" s="127"/>
      <c r="AF216" s="127"/>
      <c r="AG216" s="127"/>
      <c r="AK216" s="24"/>
      <c r="AL216" s="23"/>
      <c r="AM216" s="15"/>
      <c r="AN216" s="25"/>
      <c r="AO216" s="23"/>
      <c r="AP216" s="23"/>
    </row>
    <row r="217" spans="1:43">
      <c r="A217" s="69" t="str">
        <f>'Fluid (molkg) '!A217</f>
        <v>46N/16E-04K01</v>
      </c>
      <c r="B217" s="12" t="str">
        <f>'Fluid (molkg) '!B217</f>
        <v>Fort Bidwell Area (North of Fandango Pass)</v>
      </c>
      <c r="C217" s="12" t="str">
        <f>'Fluid (molkg) '!C217</f>
        <v>Domestic</v>
      </c>
      <c r="D217" s="12" t="str">
        <f>'Fluid (molkg) '!D217</f>
        <v>10" Casing</v>
      </c>
      <c r="E217" s="69">
        <f>'Fluid (molkg) '!E217</f>
        <v>23</v>
      </c>
      <c r="F217" s="28">
        <f>'Fluid (molkg) '!F217</f>
        <v>0</v>
      </c>
      <c r="G217" s="11">
        <f>'Fluid (molkg) '!G217</f>
        <v>41.882337</v>
      </c>
      <c r="H217" s="11">
        <f>'Fluid (molkg) '!H217</f>
        <v>-120.14013199999999</v>
      </c>
      <c r="I217" s="69" t="str">
        <f>'Fluid (molkg) '!I217</f>
        <v>46N/16E-04K01</v>
      </c>
      <c r="J217" s="15">
        <f>'Fluid (molkg) '!J217</f>
        <v>-9.5861507242851025E-4</v>
      </c>
      <c r="K217" s="16">
        <f>'Fluid (molkg) '!K217</f>
        <v>60.980000000000004</v>
      </c>
      <c r="L217" s="16">
        <f>'Fluid (molkg) '!L217</f>
        <v>16.100000000000001</v>
      </c>
      <c r="M217" s="17">
        <f>'Fluid (molkg) '!M217</f>
        <v>22838</v>
      </c>
      <c r="N217" s="303">
        <f>'Fluid (molkg) '!N217</f>
        <v>3.981071705534957E-8</v>
      </c>
      <c r="O217" s="303">
        <f>'Fluid (molkg) '!O217</f>
        <v>1E-8</v>
      </c>
      <c r="P217" s="246"/>
      <c r="Q217" s="303"/>
      <c r="R217" s="265" t="s">
        <v>492</v>
      </c>
      <c r="S217" s="303">
        <f>('Fluid (original units) sorted'!AF217/S$413)*S$414</f>
        <v>1.052720062838966E-2</v>
      </c>
      <c r="T217" s="303">
        <f>('Fluid (original units) sorted'!AB217/T$413)*T$414</f>
        <v>1.9982635090106697</v>
      </c>
      <c r="U217" s="303">
        <f>('Fluid (original units) sorted'!AD217/U$413)*U$414</f>
        <v>8.3279028466853908E-2</v>
      </c>
      <c r="V217" s="303">
        <f>('Fluid (original units) sorted'!AE217/V$413)*V$414</f>
        <v>7.8977801596479838E-2</v>
      </c>
      <c r="W217" s="303">
        <f>('Fluid (original units) sorted'!V217/W$413)*W$414</f>
        <v>0.79840319361277445</v>
      </c>
      <c r="X217" s="303">
        <f>('Fluid (original units) sorted'!T217/X$413)*X$414</f>
        <v>0.69596172558490144</v>
      </c>
      <c r="Y217" s="303">
        <f>('Fluid (original units) sorted'!U217/Y$413)*Y$414</f>
        <v>0.14834404564904355</v>
      </c>
      <c r="Z217" s="303">
        <f>('Fluid (original units) sorted'!W217/Z$413)*Z$414</f>
        <v>0.55955564698621685</v>
      </c>
      <c r="AA217" s="251"/>
      <c r="AB217" s="264"/>
      <c r="AC217" s="265">
        <f t="shared" si="3"/>
        <v>0.87169206129508903</v>
      </c>
      <c r="AD217" s="201"/>
      <c r="AE217" s="127"/>
      <c r="AF217" s="127"/>
      <c r="AG217" s="127"/>
      <c r="AK217" s="24"/>
      <c r="AL217" s="23"/>
      <c r="AM217" s="15"/>
      <c r="AN217" s="25"/>
      <c r="AO217" s="23"/>
      <c r="AP217" s="23"/>
    </row>
    <row r="218" spans="1:43">
      <c r="A218" s="11" t="str">
        <f>'Fluid (molkg) '!A218</f>
        <v>46N/16E-20B01</v>
      </c>
      <c r="B218" s="12" t="str">
        <f>'Fluid (molkg) '!B218</f>
        <v>Fort Bidwell Area (North of Fandango Pass)</v>
      </c>
      <c r="C218" s="12" t="str">
        <f>'Fluid (molkg) '!C218</f>
        <v>Irrigation</v>
      </c>
      <c r="D218" s="12" t="str">
        <f>'Fluid (molkg) '!D218</f>
        <v>14" Cased Depth</v>
      </c>
      <c r="E218" s="11">
        <f>'Fluid (molkg) '!E218</f>
        <v>396</v>
      </c>
      <c r="F218" s="13">
        <f>'Fluid (molkg) '!F218</f>
        <v>0</v>
      </c>
      <c r="G218" s="14">
        <f>'Fluid (molkg) '!G218</f>
        <v>41.847720000000002</v>
      </c>
      <c r="H218" s="11">
        <f>'Fluid (molkg) '!H218</f>
        <v>-120.157605</v>
      </c>
      <c r="I218" s="11" t="str">
        <f>'Fluid (molkg) '!I218</f>
        <v>46N/16E-20B01</v>
      </c>
      <c r="J218" s="15">
        <f>'Fluid (molkg) '!J218</f>
        <v>-1.1168443799261171E-3</v>
      </c>
      <c r="K218" s="16">
        <f>'Fluid (molkg) '!K218</f>
        <v>60.980000000000004</v>
      </c>
      <c r="L218" s="16">
        <f>'Fluid (molkg) '!L218</f>
        <v>16.100000000000001</v>
      </c>
      <c r="M218" s="17">
        <f>'Fluid (molkg) '!M218</f>
        <v>26190</v>
      </c>
      <c r="N218" s="303">
        <f>'Fluid (molkg) '!N218</f>
        <v>5.0118723362727164E-8</v>
      </c>
      <c r="O218" s="303">
        <f>'Fluid (molkg) '!O218</f>
        <v>1E-8</v>
      </c>
      <c r="P218" s="246"/>
      <c r="Q218" s="303"/>
      <c r="R218" s="265" t="s">
        <v>492</v>
      </c>
      <c r="S218" s="303"/>
      <c r="T218" s="303">
        <f>('Fluid (original units) sorted'!AB218/T$413)*T$414</f>
        <v>2.1381419546414167</v>
      </c>
      <c r="U218" s="303">
        <f>('Fluid (original units) sorted'!AD218/U$413)*U$414</f>
        <v>0.87442979890196593</v>
      </c>
      <c r="V218" s="303">
        <f>('Fluid (original units) sorted'!AE218/V$413)*V$414</f>
        <v>0.50771443883451328</v>
      </c>
      <c r="W218" s="303">
        <f>('Fluid (original units) sorted'!V218/W$413)*W$414</f>
        <v>0.47904191616766467</v>
      </c>
      <c r="X218" s="303">
        <f>('Fluid (original units) sorted'!T218/X$413)*X$414</f>
        <v>2.4793636473962115</v>
      </c>
      <c r="Y218" s="303">
        <f>('Fluid (original units) sorted'!U218/Y$413)*Y$414</f>
        <v>0.16368998140584118</v>
      </c>
      <c r="Z218" s="303">
        <f>('Fluid (original units) sorted'!W218/Z$413)*Z$414</f>
        <v>0.40320921621065625</v>
      </c>
      <c r="AA218" s="251"/>
      <c r="AB218" s="264"/>
      <c r="AC218" s="265">
        <f t="shared" si="3"/>
        <v>5.1756716139395911</v>
      </c>
      <c r="AD218" s="201"/>
      <c r="AE218" s="127"/>
      <c r="AF218" s="127"/>
      <c r="AK218" s="24"/>
      <c r="AL218" s="23"/>
      <c r="AM218" s="15"/>
      <c r="AN218" s="25"/>
      <c r="AO218" s="23"/>
      <c r="AP218" s="23"/>
    </row>
    <row r="219" spans="1:43" s="26" customFormat="1">
      <c r="A219" s="11" t="str">
        <f>'Fluid (molkg) '!A219</f>
        <v>46N/16E-32E01</v>
      </c>
      <c r="B219" s="12" t="str">
        <f>'Fluid (molkg) '!B219</f>
        <v>Fort Bidwell Area (North of Fandango Pass)</v>
      </c>
      <c r="C219" s="12" t="str">
        <f>'Fluid (molkg) '!C219</f>
        <v>Irrigation</v>
      </c>
      <c r="D219" s="12" t="str">
        <f>'Fluid (molkg) '!D219</f>
        <v>12" Casing</v>
      </c>
      <c r="E219" s="11">
        <f>'Fluid (molkg) '!E219</f>
        <v>400</v>
      </c>
      <c r="F219" s="13">
        <f>'Fluid (molkg) '!F219</f>
        <v>0</v>
      </c>
      <c r="G219" s="11">
        <f>'Fluid (molkg) '!G219</f>
        <v>41.819375999999998</v>
      </c>
      <c r="H219" s="11">
        <f>'Fluid (molkg) '!H219</f>
        <v>-120.171649</v>
      </c>
      <c r="I219" s="11" t="str">
        <f>'Fluid (molkg) '!I219</f>
        <v>46N/16E-32E01</v>
      </c>
      <c r="J219" s="15">
        <f>'Fluid (molkg) '!J219</f>
        <v>-0.96515968477899572</v>
      </c>
      <c r="K219" s="16">
        <f>'Fluid (molkg) '!K219</f>
        <v>60.980000000000004</v>
      </c>
      <c r="L219" s="16">
        <f>'Fluid (molkg) '!L219</f>
        <v>16.100000000000001</v>
      </c>
      <c r="M219" s="17">
        <f>'Fluid (molkg) '!M219</f>
        <v>30194</v>
      </c>
      <c r="N219" s="303">
        <f>'Fluid (molkg) '!N219</f>
        <v>1.9952623149688773E-8</v>
      </c>
      <c r="O219" s="303">
        <f>'Fluid (molkg) '!O219</f>
        <v>1.2589254117941638E-8</v>
      </c>
      <c r="P219" s="246"/>
      <c r="Q219" s="303"/>
      <c r="R219" s="265" t="s">
        <v>492</v>
      </c>
      <c r="S219" s="303">
        <f>('Fluid (original units) sorted'!AF219/S$413)*S$414</f>
        <v>1.052720062838966E-2</v>
      </c>
      <c r="T219" s="303">
        <f>('Fluid (original units) sorted'!AB219/T$413)*T$414</f>
        <v>2.5178120213534436</v>
      </c>
      <c r="U219" s="303"/>
      <c r="V219" s="303">
        <f>('Fluid (original units) sorted'!AE219/V$413)*V$414</f>
        <v>8.4619073139085538E-2</v>
      </c>
      <c r="W219" s="303">
        <f>('Fluid (original units) sorted'!V219/W$413)*W$414</f>
        <v>0.64870259481037928</v>
      </c>
      <c r="X219" s="303">
        <f>('Fluid (original units) sorted'!T219/X$413)*X$414</f>
        <v>1.4789186668679155</v>
      </c>
      <c r="Y219" s="303">
        <f>('Fluid (original units) sorted'!U219/Y$413)*Y$414</f>
        <v>0.10230623837865073</v>
      </c>
      <c r="Z219" s="303">
        <f>('Fluid (original units) sorted'!W219/Z$413)*Z$414</f>
        <v>0.49372557087019131</v>
      </c>
      <c r="AA219" s="251"/>
      <c r="AB219" s="264"/>
      <c r="AC219" s="265">
        <f t="shared" si="3"/>
        <v>2.2798100064640789</v>
      </c>
      <c r="AD219" s="201"/>
      <c r="AE219" s="129"/>
      <c r="AF219" s="127"/>
      <c r="AG219" s="127"/>
      <c r="AH219" s="21"/>
      <c r="AI219" s="11"/>
      <c r="AJ219" s="11"/>
      <c r="AK219" s="24"/>
      <c r="AL219" s="23"/>
      <c r="AM219" s="15"/>
      <c r="AN219" s="25"/>
      <c r="AO219" s="23"/>
      <c r="AP219" s="23"/>
      <c r="AQ219" s="11"/>
    </row>
    <row r="220" spans="1:43" s="26" customFormat="1">
      <c r="A220" s="11" t="str">
        <f>'Fluid (molkg) '!A220</f>
        <v>46N/16E-02Q01</v>
      </c>
      <c r="B220" s="12" t="str">
        <f>'Fluid (molkg) '!B220</f>
        <v>Fort Bidwell Area (North of Fandango Pass)</v>
      </c>
      <c r="C220" s="12" t="str">
        <f>'Fluid (molkg) '!C220</f>
        <v>Irrigation</v>
      </c>
      <c r="D220" s="12" t="str">
        <f>'Fluid (molkg) '!D220</f>
        <v>12" Cased Depth</v>
      </c>
      <c r="E220" s="11">
        <f>'Fluid (molkg) '!E220</f>
        <v>410</v>
      </c>
      <c r="F220" s="13">
        <f>'Fluid (molkg) '!F220</f>
        <v>0</v>
      </c>
      <c r="G220" s="11">
        <f>'Fluid (molkg) '!G220</f>
        <v>41.881177999999998</v>
      </c>
      <c r="H220" s="11">
        <f>'Fluid (molkg) '!H220</f>
        <v>-120.101303</v>
      </c>
      <c r="I220" s="11" t="str">
        <f>'Fluid (molkg) '!I220</f>
        <v>46N/16E-02Q01</v>
      </c>
      <c r="J220" s="15">
        <f>'Fluid (molkg) '!J220</f>
        <v>0.17320344603286897</v>
      </c>
      <c r="K220" s="16">
        <f>'Fluid (molkg) '!K220</f>
        <v>62.06</v>
      </c>
      <c r="L220" s="16">
        <f>'Fluid (molkg) '!L220</f>
        <v>16.7</v>
      </c>
      <c r="M220" s="17">
        <f>'Fluid (molkg) '!M220</f>
        <v>30195</v>
      </c>
      <c r="N220" s="303">
        <f>'Fluid (molkg) '!N220</f>
        <v>1.9952623149688773E-8</v>
      </c>
      <c r="O220" s="303">
        <f>'Fluid (molkg) '!O220</f>
        <v>1.9952623149688773E-8</v>
      </c>
      <c r="P220" s="246"/>
      <c r="Q220" s="303"/>
      <c r="R220" s="265" t="s">
        <v>492</v>
      </c>
      <c r="S220" s="303">
        <f>('Fluid (original units) sorted'!AF220/S$413)*S$414</f>
        <v>2.105440125677932E-2</v>
      </c>
      <c r="T220" s="303">
        <f>('Fluid (original units) sorted'!AB220/T$413)*T$414</f>
        <v>1.8384024282898159</v>
      </c>
      <c r="U220" s="303"/>
      <c r="V220" s="303">
        <f>('Fluid (original units) sorted'!AE220/V$413)*V$414</f>
        <v>0.62053986968662733</v>
      </c>
      <c r="W220" s="303">
        <f>('Fluid (original units) sorted'!V220/W$413)*W$414</f>
        <v>1.1976047904191618</v>
      </c>
      <c r="X220" s="303">
        <f>('Fluid (original units) sorted'!T220/X$413)*X$414</f>
        <v>1.5224162747169718</v>
      </c>
      <c r="Y220" s="303">
        <f>('Fluid (original units) sorted'!U220/Y$413)*Y$414</f>
        <v>0.14067107777064475</v>
      </c>
      <c r="Z220" s="303">
        <f>('Fluid (original units) sorted'!W220/Z$413)*Z$414</f>
        <v>0.65830076116025515</v>
      </c>
      <c r="AA220" s="251"/>
      <c r="AB220" s="264"/>
      <c r="AC220" s="265">
        <f t="shared" si="3"/>
        <v>1.2712175893886715</v>
      </c>
      <c r="AD220" s="201"/>
      <c r="AE220" s="129"/>
      <c r="AF220" s="127"/>
      <c r="AG220" s="127"/>
      <c r="AH220" s="21"/>
      <c r="AI220" s="11"/>
      <c r="AJ220" s="11"/>
      <c r="AK220" s="24"/>
      <c r="AL220" s="23"/>
      <c r="AM220" s="15"/>
      <c r="AN220" s="25"/>
      <c r="AO220" s="23"/>
      <c r="AP220" s="23"/>
      <c r="AQ220" s="11"/>
    </row>
    <row r="221" spans="1:43">
      <c r="A221" s="11" t="str">
        <f>'Fluid (molkg) '!A221</f>
        <v>46N/16E-03B01</v>
      </c>
      <c r="B221" s="12" t="str">
        <f>'Fluid (molkg) '!B221</f>
        <v>Fort Bidwell Area (North of Fandango Pass)</v>
      </c>
      <c r="C221" s="12" t="str">
        <f>'Fluid (molkg) '!C221</f>
        <v>Irrigation</v>
      </c>
      <c r="D221" s="12" t="str">
        <f>'Fluid (molkg) '!D221</f>
        <v>12" Cased Depth</v>
      </c>
      <c r="E221" s="11">
        <f>'Fluid (molkg) '!E221</f>
        <v>370</v>
      </c>
      <c r="F221" s="13">
        <f>'Fluid (molkg) '!F221</f>
        <v>0</v>
      </c>
      <c r="G221" s="11">
        <f>'Fluid (molkg) '!G221</f>
        <v>0</v>
      </c>
      <c r="H221" s="11">
        <f>'Fluid (molkg) '!H221</f>
        <v>0</v>
      </c>
      <c r="I221" s="11" t="str">
        <f>'Fluid (molkg) '!I221</f>
        <v>46N/16E-03B01</v>
      </c>
      <c r="J221" s="15" t="e">
        <f>'Fluid (molkg) '!J221</f>
        <v>#DIV/0!</v>
      </c>
      <c r="K221" s="16">
        <f>'Fluid (molkg) '!K221</f>
        <v>62.96</v>
      </c>
      <c r="L221" s="16">
        <f>'Fluid (molkg) '!L221</f>
        <v>17.2</v>
      </c>
      <c r="M221" s="17">
        <f>'Fluid (molkg) '!M221</f>
        <v>30195</v>
      </c>
      <c r="N221" s="303">
        <f>'Fluid (molkg) '!N221</f>
        <v>5.0118723362727164E-8</v>
      </c>
      <c r="O221" s="303" t="str">
        <f>'Fluid (molkg) '!O221</f>
        <v/>
      </c>
      <c r="P221" s="246"/>
      <c r="Q221" s="303"/>
      <c r="R221" s="265" t="s">
        <v>492</v>
      </c>
      <c r="S221" s="303"/>
      <c r="T221" s="303"/>
      <c r="U221" s="303"/>
      <c r="V221" s="303"/>
      <c r="W221" s="303"/>
      <c r="X221" s="303"/>
      <c r="Y221" s="303"/>
      <c r="Z221" s="303"/>
      <c r="AA221" s="251"/>
      <c r="AB221" s="264"/>
      <c r="AC221" s="265"/>
      <c r="AD221" s="201"/>
      <c r="AK221" s="24"/>
      <c r="AL221" s="23"/>
      <c r="AM221" s="15"/>
      <c r="AN221" s="25"/>
      <c r="AO221" s="23"/>
      <c r="AP221" s="23"/>
    </row>
    <row r="222" spans="1:43">
      <c r="A222" s="11" t="str">
        <f>'Fluid (molkg) '!A222</f>
        <v>46N/16E-03B01</v>
      </c>
      <c r="B222" s="12" t="str">
        <f>'Fluid (molkg) '!B222</f>
        <v>Fort Bidwell Area (North of Fandango Pass)</v>
      </c>
      <c r="C222" s="12">
        <f>'Fluid (molkg) '!C222</f>
        <v>0</v>
      </c>
      <c r="D222" s="12">
        <f>'Fluid (molkg) '!D222</f>
        <v>0</v>
      </c>
      <c r="E222" s="11">
        <f>'Fluid (molkg) '!E222</f>
        <v>370</v>
      </c>
      <c r="F222" s="13">
        <f>'Fluid (molkg) '!F222</f>
        <v>0</v>
      </c>
      <c r="G222" s="11">
        <f>'Fluid (molkg) '!G222</f>
        <v>0</v>
      </c>
      <c r="H222" s="11">
        <f>'Fluid (molkg) '!H222</f>
        <v>0</v>
      </c>
      <c r="I222" s="11" t="str">
        <f>'Fluid (molkg) '!I222</f>
        <v>46N/16E-03B01</v>
      </c>
      <c r="J222" s="15">
        <f>'Fluid (molkg) '!J222</f>
        <v>0.20007400265738984</v>
      </c>
      <c r="K222" s="16">
        <f>'Fluid (molkg) '!K222</f>
        <v>62.96</v>
      </c>
      <c r="L222" s="16">
        <f>'Fluid (molkg) '!L222</f>
        <v>17.2</v>
      </c>
      <c r="M222" s="17">
        <f>'Fluid (molkg) '!M222</f>
        <v>30195</v>
      </c>
      <c r="N222" s="303">
        <f>'Fluid (molkg) '!N222</f>
        <v>5.0118723362727164E-8</v>
      </c>
      <c r="O222" s="303">
        <f>'Fluid (molkg) '!O222</f>
        <v>1.9952623149688773E-8</v>
      </c>
      <c r="P222" s="246"/>
      <c r="Q222" s="303"/>
      <c r="R222" s="265" t="s">
        <v>492</v>
      </c>
      <c r="S222" s="303">
        <f>('Fluid (original units) sorted'!AF222/S$413)*S$414</f>
        <v>5.2636003141948301E-3</v>
      </c>
      <c r="T222" s="303">
        <f>('Fluid (original units) sorted'!AB222/T$413)*T$414</f>
        <v>1.6385760773887492</v>
      </c>
      <c r="U222" s="303"/>
      <c r="V222" s="303">
        <f>('Fluid (original units) sorted'!AE222/V$413)*V$414</f>
        <v>2.8206357713028513E-2</v>
      </c>
      <c r="W222" s="303">
        <f>('Fluid (original units) sorted'!V222/W$413)*W$414</f>
        <v>1.3972055888223553</v>
      </c>
      <c r="X222" s="303">
        <f>('Fluid (original units) sorted'!T222/X$413)*X$414</f>
        <v>0.43497607849056341</v>
      </c>
      <c r="Y222" s="303">
        <f>('Fluid (original units) sorted'!U222/Y$413)*Y$414</f>
        <v>1.7903591716263878E-2</v>
      </c>
      <c r="Z222" s="303">
        <f>('Fluid (original units) sorted'!W222/Z$413)*Z$414</f>
        <v>0.65830076116025515</v>
      </c>
      <c r="AA222" s="251"/>
      <c r="AB222" s="264"/>
      <c r="AC222" s="265">
        <f t="shared" si="3"/>
        <v>0.31131859331967465</v>
      </c>
      <c r="AD222" s="201"/>
      <c r="AF222" s="127"/>
      <c r="AG222" s="127"/>
      <c r="AK222" s="24"/>
      <c r="AL222" s="23"/>
      <c r="AM222" s="15"/>
      <c r="AN222" s="25"/>
      <c r="AO222" s="23"/>
      <c r="AP222" s="23"/>
    </row>
    <row r="223" spans="1:43">
      <c r="A223" s="11" t="str">
        <f>'Fluid (molkg) '!A223</f>
        <v>46N/16E-25R02</v>
      </c>
      <c r="B223" s="12" t="str">
        <f>'Fluid (molkg) '!B223</f>
        <v>Fort Bidwell Area (North of Fandango Pass)</v>
      </c>
      <c r="C223" s="12" t="str">
        <f>'Fluid (molkg) '!C223</f>
        <v>Stock</v>
      </c>
      <c r="D223" s="12" t="str">
        <f>'Fluid (molkg) '!D223</f>
        <v>Artesian</v>
      </c>
      <c r="E223" s="11">
        <f>'Fluid (molkg) '!E223</f>
        <v>102</v>
      </c>
      <c r="F223" s="13">
        <f>'Fluid (molkg) '!F223</f>
        <v>0</v>
      </c>
      <c r="G223" s="11">
        <f>'Fluid (molkg) '!G223</f>
        <v>41.825096000000002</v>
      </c>
      <c r="H223" s="11">
        <f>'Fluid (molkg) '!H223</f>
        <v>-120.078808</v>
      </c>
      <c r="I223" s="11" t="str">
        <f>'Fluid (molkg) '!I223</f>
        <v>46N/16E-25R02</v>
      </c>
      <c r="J223" s="15">
        <f>'Fluid (molkg) '!J223</f>
        <v>-2.4782058479555742E-2</v>
      </c>
      <c r="K223" s="16">
        <f>'Fluid (molkg) '!K223</f>
        <v>66.02</v>
      </c>
      <c r="L223" s="16">
        <f>'Fluid (molkg) '!L223</f>
        <v>18.899999999999999</v>
      </c>
      <c r="M223" s="17">
        <f>'Fluid (molkg) '!M223</f>
        <v>21350</v>
      </c>
      <c r="N223" s="303" t="str">
        <f>'Fluid (molkg) '!N223</f>
        <v/>
      </c>
      <c r="O223" s="303">
        <f>'Fluid (molkg) '!O223</f>
        <v>5.0118723362727114E-9</v>
      </c>
      <c r="P223" s="246"/>
      <c r="Q223" s="303"/>
      <c r="R223" s="265" t="s">
        <v>492</v>
      </c>
      <c r="S223" s="303">
        <f>('Fluid (original units) sorted'!AF223/S$413)*S$414</f>
        <v>2.105440125677932E-2</v>
      </c>
      <c r="T223" s="303">
        <f>('Fluid (original units) sorted'!AB223/T$413)*T$414</f>
        <v>2.9174647231555779</v>
      </c>
      <c r="U223" s="303">
        <f>('Fluid (original units) sorted'!AD223/U$413)*U$414</f>
        <v>0.79115077043511206</v>
      </c>
      <c r="V223" s="303">
        <f>('Fluid (original units) sorted'!AE223/V$413)*V$414</f>
        <v>0.95901616224296948</v>
      </c>
      <c r="W223" s="303">
        <f>('Fluid (original units) sorted'!V223/W$413)*W$414</f>
        <v>1.097804391217565</v>
      </c>
      <c r="X223" s="303">
        <f>('Fluid (original units) sorted'!T223/X$413)*X$414</f>
        <v>2.3923684316980989</v>
      </c>
      <c r="Y223" s="303">
        <f>('Fluid (original units) sorted'!U223/Y$413)*Y$414</f>
        <v>0.2813421555412895</v>
      </c>
      <c r="Z223" s="303">
        <f>('Fluid (original units) sorted'!W223/Z$413)*Z$414</f>
        <v>0.72413083727628069</v>
      </c>
      <c r="AA223" s="251"/>
      <c r="AB223" s="264"/>
      <c r="AC223" s="265">
        <f t="shared" si="3"/>
        <v>2.1792301532377225</v>
      </c>
      <c r="AD223" s="201"/>
      <c r="AE223" s="127"/>
      <c r="AF223" s="127"/>
      <c r="AG223" s="127"/>
      <c r="AK223" s="24"/>
      <c r="AL223" s="23"/>
      <c r="AM223" s="15"/>
      <c r="AN223" s="25"/>
      <c r="AO223" s="23"/>
      <c r="AP223" s="23"/>
    </row>
    <row r="224" spans="1:43">
      <c r="A224" s="11" t="str">
        <f>'Fluid (molkg) '!A224</f>
        <v>46N/16E-12F01</v>
      </c>
      <c r="B224" s="12" t="str">
        <f>'Fluid (molkg) '!B224</f>
        <v>Fort Bidwell Area (North of Fandango Pass)</v>
      </c>
      <c r="C224" s="12" t="str">
        <f>'Fluid (molkg) '!C224</f>
        <v>Irrigation</v>
      </c>
      <c r="D224" s="12" t="str">
        <f>'Fluid (molkg) '!D224</f>
        <v>14" Cased Depth</v>
      </c>
      <c r="E224" s="11">
        <f>'Fluid (molkg) '!E224</f>
        <v>300</v>
      </c>
      <c r="F224" s="13">
        <f>'Fluid (molkg) '!F224</f>
        <v>0</v>
      </c>
      <c r="G224" s="11">
        <f>'Fluid (molkg) '!G224</f>
        <v>41.875574</v>
      </c>
      <c r="H224" s="11">
        <f>'Fluid (molkg) '!H224</f>
        <v>-120.083511</v>
      </c>
      <c r="I224" s="11" t="str">
        <f>'Fluid (molkg) '!I224</f>
        <v>46N/16E-12F01</v>
      </c>
      <c r="J224" s="15">
        <f>'Fluid (molkg) '!J224</f>
        <v>0.10905903754091623</v>
      </c>
      <c r="K224" s="16">
        <f>'Fluid (molkg) '!K224</f>
        <v>66.92</v>
      </c>
      <c r="L224" s="16">
        <f>'Fluid (molkg) '!L224</f>
        <v>19.399999999999999</v>
      </c>
      <c r="M224" s="17">
        <f>'Fluid (molkg) '!M224</f>
        <v>30195</v>
      </c>
      <c r="N224" s="303" t="str">
        <f>'Fluid (molkg) '!N224</f>
        <v/>
      </c>
      <c r="O224" s="303">
        <f>'Fluid (molkg) '!O224</f>
        <v>1E-8</v>
      </c>
      <c r="P224" s="246"/>
      <c r="Q224" s="303"/>
      <c r="R224" s="265" t="s">
        <v>492</v>
      </c>
      <c r="S224" s="303">
        <f>('Fluid (original units) sorted'!AF224/S$413)*S$414</f>
        <v>3.1581601885168981E-2</v>
      </c>
      <c r="T224" s="303">
        <f>('Fluid (original units) sorted'!AB224/T$413)*T$414</f>
        <v>2.777586277524831</v>
      </c>
      <c r="U224" s="303"/>
      <c r="V224" s="303">
        <f>('Fluid (original units) sorted'!AE224/V$413)*V$414</f>
        <v>0.81798437367782695</v>
      </c>
      <c r="W224" s="303">
        <f>('Fluid (original units) sorted'!V224/W$413)*W$414</f>
        <v>0.5988023952095809</v>
      </c>
      <c r="X224" s="303">
        <f>('Fluid (original units) sorted'!T224/X$413)*X$414</f>
        <v>3.305818196528282</v>
      </c>
      <c r="Y224" s="303">
        <f>('Fluid (original units) sorted'!U224/Y$413)*Y$414</f>
        <v>0.2813421555412895</v>
      </c>
      <c r="Z224" s="303">
        <f>('Fluid (original units) sorted'!W224/Z$413)*Z$414</f>
        <v>0.32915038058012758</v>
      </c>
      <c r="AA224" s="251"/>
      <c r="AB224" s="264"/>
      <c r="AC224" s="265">
        <f t="shared" si="3"/>
        <v>5.5207163882022305</v>
      </c>
      <c r="AD224" s="201"/>
      <c r="AF224" s="127"/>
      <c r="AG224" s="127"/>
      <c r="AK224" s="24"/>
      <c r="AL224" s="23"/>
      <c r="AM224" s="15"/>
      <c r="AN224" s="25"/>
      <c r="AO224" s="23"/>
      <c r="AP224" s="23"/>
    </row>
    <row r="225" spans="1:42">
      <c r="A225" s="27" t="str">
        <f>'Fluid (molkg) '!A225</f>
        <v>46N/16E-25R02</v>
      </c>
      <c r="B225" s="12" t="str">
        <f>'Fluid (molkg) '!B225</f>
        <v>Fort Bidwell Area (North of Fandango Pass)</v>
      </c>
      <c r="C225" s="12" t="str">
        <f>'Fluid (molkg) '!C225</f>
        <v>Stock</v>
      </c>
      <c r="D225" s="12" t="str">
        <f>'Fluid (molkg) '!D225</f>
        <v>Artesian</v>
      </c>
      <c r="E225" s="27">
        <f>'Fluid (molkg) '!E225</f>
        <v>102</v>
      </c>
      <c r="F225" s="28">
        <f>'Fluid (molkg) '!F225</f>
        <v>0</v>
      </c>
      <c r="G225" s="11">
        <f>'Fluid (molkg) '!G225</f>
        <v>41.825096000000002</v>
      </c>
      <c r="H225" s="11">
        <f>'Fluid (molkg) '!H225</f>
        <v>-120.078808</v>
      </c>
      <c r="I225" s="27" t="str">
        <f>'Fluid (molkg) '!I225</f>
        <v>46N/16E-25R02</v>
      </c>
      <c r="J225" s="15">
        <f>'Fluid (molkg) '!J225</f>
        <v>0.10106848009292697</v>
      </c>
      <c r="K225" s="16">
        <f>'Fluid (molkg) '!K225</f>
        <v>68</v>
      </c>
      <c r="L225" s="16">
        <f>'Fluid (molkg) '!L225</f>
        <v>20</v>
      </c>
      <c r="M225" s="17">
        <f>'Fluid (molkg) '!M225</f>
        <v>22515</v>
      </c>
      <c r="N225" s="303" t="str">
        <f>'Fluid (molkg) '!N225</f>
        <v/>
      </c>
      <c r="O225" s="303">
        <f>'Fluid (molkg) '!O225</f>
        <v>5.0118723362727114E-9</v>
      </c>
      <c r="P225" s="246"/>
      <c r="Q225" s="303"/>
      <c r="R225" s="265" t="s">
        <v>492</v>
      </c>
      <c r="S225" s="303">
        <f>('Fluid (original units) sorted'!AF225/S$413)*S$414</f>
        <v>2.631800157097415E-2</v>
      </c>
      <c r="T225" s="303">
        <f>('Fluid (original units) sorted'!AB225/T$413)*T$414</f>
        <v>2.8175515477050443</v>
      </c>
      <c r="U225" s="303">
        <f>('Fluid (original units) sorted'!AD225/U$413)*U$414</f>
        <v>7.4951125620168521E-2</v>
      </c>
      <c r="V225" s="303">
        <f>('Fluid (original units) sorted'!AE225/V$413)*V$414</f>
        <v>0.81798437367782695</v>
      </c>
      <c r="W225" s="303">
        <f>('Fluid (original units) sorted'!V225/W$413)*W$414</f>
        <v>1.097804391217565</v>
      </c>
      <c r="X225" s="303">
        <f>('Fluid (original units) sorted'!T225/X$413)*X$414</f>
        <v>2.6098564709433805</v>
      </c>
      <c r="Y225" s="303">
        <f>('Fluid (original units) sorted'!U225/Y$413)*Y$414</f>
        <v>0.21995841251409906</v>
      </c>
      <c r="Z225" s="303">
        <f>('Fluid (original units) sorted'!W225/Z$413)*Z$414</f>
        <v>0.68298703970376473</v>
      </c>
      <c r="AA225" s="251"/>
      <c r="AB225" s="264"/>
      <c r="AC225" s="265">
        <f t="shared" si="3"/>
        <v>2.3773419853502427</v>
      </c>
      <c r="AD225" s="201"/>
      <c r="AE225" s="127"/>
      <c r="AF225" s="127"/>
      <c r="AG225" s="127"/>
      <c r="AK225" s="24"/>
      <c r="AL225" s="23"/>
      <c r="AM225" s="15"/>
      <c r="AN225" s="25"/>
      <c r="AO225" s="23"/>
      <c r="AP225" s="23"/>
    </row>
    <row r="226" spans="1:42">
      <c r="A226" s="24" t="str">
        <f>'Fluid (molkg) '!A226</f>
        <v>SVF 25 Domestic water supply well</v>
      </c>
      <c r="B226" s="12" t="str">
        <f>'Fluid (molkg) '!B226</f>
        <v>Fort Bidwell Area (North of Fandango Pass)</v>
      </c>
      <c r="C226" s="12">
        <f>'Fluid (molkg) '!C226</f>
        <v>0</v>
      </c>
      <c r="D226" s="12" t="str">
        <f>'Fluid (molkg) '!D226</f>
        <v>Fort Bidwell Cold Waters</v>
      </c>
      <c r="E226" s="11">
        <f>'Fluid (molkg) '!E226</f>
        <v>120.78</v>
      </c>
      <c r="F226" s="13">
        <f>'Fluid (molkg) '!F226</f>
        <v>1</v>
      </c>
      <c r="G226" s="11">
        <f>'Fluid (molkg) '!G226</f>
        <v>0</v>
      </c>
      <c r="H226" s="11">
        <f>'Fluid (molkg) '!H226</f>
        <v>0</v>
      </c>
      <c r="I226" s="24" t="str">
        <f>'Fluid (molkg) '!I226</f>
        <v>SVF 25 Domestic water supply well</v>
      </c>
      <c r="J226" s="15">
        <f>'Fluid (molkg) '!J226</f>
        <v>-5.3355062297097064E-3</v>
      </c>
      <c r="K226" s="75">
        <f>'Fluid (molkg) '!K226</f>
        <v>0</v>
      </c>
      <c r="L226" s="35" t="str">
        <f>'Fluid (molkg) '!L226</f>
        <v>Cold</v>
      </c>
      <c r="M226" s="67">
        <f>'Fluid (molkg) '!M226</f>
        <v>0</v>
      </c>
      <c r="N226" s="267" t="str">
        <f>'Fluid (molkg) '!N226</f>
        <v/>
      </c>
      <c r="O226" s="267" t="str">
        <f>'Fluid (molkg) '!O226</f>
        <v/>
      </c>
      <c r="P226" s="55"/>
      <c r="Q226" s="268"/>
      <c r="R226" s="265" t="s">
        <v>492</v>
      </c>
      <c r="S226" s="303"/>
      <c r="T226" s="303">
        <f>('Fluid (original units) sorted'!AB226/T$413)*T$414</f>
        <v>3.6383422270587769</v>
      </c>
      <c r="U226" s="303">
        <f>('Fluid (original units) sorted'!AD226/U$413)*U$414</f>
        <v>0.39557538521755603</v>
      </c>
      <c r="V226" s="303">
        <f>('Fluid (original units) sorted'!AE226/V$413)*V$414</f>
        <v>0.45412235917975913</v>
      </c>
      <c r="W226" s="303">
        <f>('Fluid (original units) sorted'!V226/W$413)*W$414</f>
        <v>0.13972055888223553</v>
      </c>
      <c r="X226" s="303">
        <f>('Fluid (original units) sorted'!T226/X$413)*X$414</f>
        <v>4.2192679613584652</v>
      </c>
      <c r="Y226" s="303">
        <f>('Fluid (original units) sorted'!U226/Y$413)*Y$414</f>
        <v>6.5987523754229727E-2</v>
      </c>
      <c r="Z226" s="303">
        <f>('Fluid (original units) sorted'!W226/Z$413)*Z$414</f>
        <v>1.3988891174655422E-2</v>
      </c>
      <c r="AA226" s="251"/>
      <c r="AB226" s="264"/>
      <c r="AC226" s="265">
        <f t="shared" si="3"/>
        <v>30.197903552008444</v>
      </c>
      <c r="AD226" s="201"/>
      <c r="AE226" s="127"/>
      <c r="AF226" s="127"/>
      <c r="AG226" s="134"/>
      <c r="AH226" s="76"/>
      <c r="AJ226" s="76"/>
      <c r="AK226" s="24"/>
      <c r="AL226" s="23"/>
      <c r="AM226" s="15"/>
      <c r="AN226" s="25"/>
      <c r="AO226" s="23"/>
      <c r="AP226" s="23"/>
    </row>
    <row r="227" spans="1:42">
      <c r="A227" s="27" t="str">
        <f>'Fluid (molkg) '!A227</f>
        <v>46N/16E-13C01</v>
      </c>
      <c r="B227" s="12" t="str">
        <f>'Fluid (molkg) '!B227</f>
        <v>Fort Bidwell Area (North of Fandango Pass)</v>
      </c>
      <c r="C227" s="12" t="str">
        <f>'Fluid (molkg) '!C227</f>
        <v>Domestic</v>
      </c>
      <c r="D227" s="12" t="str">
        <f>'Fluid (molkg) '!D227</f>
        <v>4" Casing</v>
      </c>
      <c r="E227" s="27">
        <f>'Fluid (molkg) '!E227</f>
        <v>179</v>
      </c>
      <c r="F227" s="28">
        <f>'Fluid (molkg) '!F227</f>
        <v>0</v>
      </c>
      <c r="G227" s="11">
        <f>'Fluid (molkg) '!G227</f>
        <v>41.863126000000001</v>
      </c>
      <c r="H227" s="11">
        <f>'Fluid (molkg) '!H227</f>
        <v>-120.08438599999999</v>
      </c>
      <c r="I227" s="27" t="str">
        <f>'Fluid (molkg) '!I227</f>
        <v>46N/16E-13C01</v>
      </c>
      <c r="J227" s="15">
        <f>'Fluid (molkg) '!J227</f>
        <v>3.9495533648513503E-3</v>
      </c>
      <c r="K227" s="46">
        <f>'Fluid (molkg) '!K227</f>
        <v>0</v>
      </c>
      <c r="L227" s="16">
        <f>'Fluid (molkg) '!L227</f>
        <v>0</v>
      </c>
      <c r="M227" s="17">
        <f>'Fluid (molkg) '!M227</f>
        <v>23229</v>
      </c>
      <c r="N227" s="303" t="str">
        <f>'Fluid (molkg) '!N227</f>
        <v/>
      </c>
      <c r="O227" s="303">
        <f>'Fluid (molkg) '!O227</f>
        <v>5.0118723362727114E-9</v>
      </c>
      <c r="P227" s="246"/>
      <c r="Q227" s="303"/>
      <c r="R227" s="265" t="s">
        <v>492</v>
      </c>
      <c r="S227" s="303">
        <f>('Fluid (original units) sorted'!AF227/S$413)*S$414</f>
        <v>1.052720062838966E-2</v>
      </c>
      <c r="T227" s="303">
        <f>('Fluid (original units) sorted'!AB227/T$413)*T$414</f>
        <v>4.2962665443729406</v>
      </c>
      <c r="U227" s="303">
        <f>('Fluid (original units) sorted'!AD227/U$413)*U$414</f>
        <v>0.56213344215126382</v>
      </c>
      <c r="V227" s="303">
        <f>('Fluid (original units) sorted'!AE227/V$413)*V$414</f>
        <v>0.33847629255634215</v>
      </c>
      <c r="W227" s="303">
        <f>('Fluid (original units) sorted'!V227/W$413)*W$414</f>
        <v>1.8962075848303395</v>
      </c>
      <c r="X227" s="303">
        <f>('Fluid (original units) sorted'!T227/X$413)*X$414</f>
        <v>2.0008899610565916</v>
      </c>
      <c r="Y227" s="303">
        <f>('Fluid (original units) sorted'!U227/Y$413)*Y$414</f>
        <v>0.19949716483836891</v>
      </c>
      <c r="Z227" s="303">
        <f>('Fluid (original units) sorted'!W227/Z$413)*Z$414</f>
        <v>1.1520263320304465</v>
      </c>
      <c r="AA227" s="251"/>
      <c r="AB227" s="264"/>
      <c r="AC227" s="265">
        <f t="shared" si="3"/>
        <v>1.0552061794624761</v>
      </c>
      <c r="AD227" s="201"/>
      <c r="AE227" s="127"/>
      <c r="AF227" s="127"/>
      <c r="AG227" s="127"/>
      <c r="AK227" s="24"/>
      <c r="AL227" s="23"/>
      <c r="AM227" s="15"/>
      <c r="AN227" s="25"/>
      <c r="AO227" s="23"/>
      <c r="AP227" s="23"/>
    </row>
    <row r="228" spans="1:42">
      <c r="A228" s="27" t="str">
        <f>'Fluid (molkg) '!A228</f>
        <v>46N/16E-14R01</v>
      </c>
      <c r="B228" s="12" t="str">
        <f>'Fluid (molkg) '!B228</f>
        <v>Fort Bidwell Area (North of Fandango Pass)</v>
      </c>
      <c r="C228" s="12" t="str">
        <f>'Fluid (molkg) '!C228</f>
        <v>Irrigation/Stock</v>
      </c>
      <c r="D228" s="12" t="str">
        <f>'Fluid (molkg) '!D228</f>
        <v>Artesian</v>
      </c>
      <c r="E228" s="27">
        <f>'Fluid (molkg) '!E228</f>
        <v>200</v>
      </c>
      <c r="F228" s="28">
        <f>'Fluid (molkg) '!F228</f>
        <v>0</v>
      </c>
      <c r="G228" s="11">
        <f>'Fluid (molkg) '!G228</f>
        <v>41.865082000000001</v>
      </c>
      <c r="H228" s="11">
        <f>'Fluid (molkg) '!H228</f>
        <v>-120.09108000000001</v>
      </c>
      <c r="I228" s="27" t="str">
        <f>'Fluid (molkg) '!I228</f>
        <v>46N/16E-14R01</v>
      </c>
      <c r="J228" s="15">
        <f>'Fluid (molkg) '!J228</f>
        <v>-5.9464886823656082E-3</v>
      </c>
      <c r="K228" s="46">
        <f>'Fluid (molkg) '!K228</f>
        <v>0</v>
      </c>
      <c r="L228" s="16">
        <f>'Fluid (molkg) '!L228</f>
        <v>0</v>
      </c>
      <c r="M228" s="17">
        <f>'Fluid (molkg) '!M228</f>
        <v>24349</v>
      </c>
      <c r="N228" s="303" t="str">
        <f>'Fluid (molkg) '!N228</f>
        <v/>
      </c>
      <c r="O228" s="303">
        <f>'Fluid (molkg) '!O228</f>
        <v>5.0118723362727114E-9</v>
      </c>
      <c r="P228" s="246"/>
      <c r="Q228" s="303"/>
      <c r="R228" s="265" t="s">
        <v>492</v>
      </c>
      <c r="S228" s="303"/>
      <c r="T228" s="303">
        <f>('Fluid (original units) sorted'!AB228/T$413)*T$414</f>
        <v>1.9383156037403497</v>
      </c>
      <c r="U228" s="303">
        <f>('Fluid (original units) sorted'!AD228/U$413)*U$414</f>
        <v>0.33311611386741563</v>
      </c>
      <c r="V228" s="303">
        <f>('Fluid (original units) sorted'!AE228/V$413)*V$414</f>
        <v>0.25949849095986233</v>
      </c>
      <c r="W228" s="303">
        <f>('Fluid (original units) sorted'!V228/W$413)*W$414</f>
        <v>1.097804391217565</v>
      </c>
      <c r="X228" s="303">
        <f>('Fluid (original units) sorted'!T228/X$413)*X$414</f>
        <v>0.78295694128301419</v>
      </c>
      <c r="Y228" s="303">
        <f>('Fluid (original units) sorted'!U228/Y$413)*Y$414</f>
        <v>9.4633270500251929E-2</v>
      </c>
      <c r="Z228" s="303">
        <f>('Fluid (original units) sorted'!W228/Z$413)*Z$414</f>
        <v>0.54309812795721046</v>
      </c>
      <c r="AA228" s="251"/>
      <c r="AB228" s="264"/>
      <c r="AC228" s="265">
        <f t="shared" si="3"/>
        <v>0.71320259560507282</v>
      </c>
      <c r="AD228" s="201"/>
      <c r="AE228" s="127"/>
      <c r="AF228" s="127"/>
      <c r="AK228" s="24"/>
      <c r="AL228" s="23"/>
      <c r="AM228" s="15"/>
      <c r="AN228" s="25"/>
      <c r="AO228" s="23"/>
      <c r="AP228" s="23"/>
    </row>
    <row r="229" spans="1:42">
      <c r="A229" s="11" t="str">
        <f>'Fluid (molkg) '!A229</f>
        <v>46N/16E-17A01</v>
      </c>
      <c r="B229" s="12" t="str">
        <f>'Fluid (molkg) '!B229</f>
        <v>Fort Bidwell Area (North of Fandango Pass)</v>
      </c>
      <c r="C229" s="12" t="str">
        <f>'Fluid (molkg) '!C229</f>
        <v>Domestic</v>
      </c>
      <c r="D229" s="12">
        <f>'Fluid (molkg) '!D229</f>
        <v>0</v>
      </c>
      <c r="E229" s="11">
        <f>'Fluid (molkg) '!E229</f>
        <v>115</v>
      </c>
      <c r="F229" s="13">
        <f>'Fluid (molkg) '!F229</f>
        <v>0</v>
      </c>
      <c r="G229" s="11">
        <f>'Fluid (molkg) '!G229</f>
        <v>41.861789999999999</v>
      </c>
      <c r="H229" s="11">
        <f>'Fluid (molkg) '!H229</f>
        <v>-120.153121</v>
      </c>
      <c r="I229" s="11" t="str">
        <f>'Fluid (molkg) '!I229</f>
        <v>46N/16E-17A01</v>
      </c>
      <c r="J229" s="15">
        <f>'Fluid (molkg) '!J229</f>
        <v>9.6690462591596266E-3</v>
      </c>
      <c r="K229" s="21">
        <f>'Fluid (molkg) '!K229</f>
        <v>0</v>
      </c>
      <c r="L229" s="16">
        <f>'Fluid (molkg) '!L229</f>
        <v>0</v>
      </c>
      <c r="M229" s="17">
        <f>'Fluid (molkg) '!M229</f>
        <v>20661</v>
      </c>
      <c r="N229" s="303">
        <f>'Fluid (molkg) '!N229</f>
        <v>1.5848931924611133E-8</v>
      </c>
      <c r="O229" s="303" t="str">
        <f>'Fluid (molkg) '!O229</f>
        <v/>
      </c>
      <c r="P229" s="246"/>
      <c r="Q229" s="303"/>
      <c r="R229" s="265" t="s">
        <v>492</v>
      </c>
      <c r="S229" s="303">
        <f>('Fluid (original units) sorted'!AF229/S$413)*S$414</f>
        <v>4.2108802513558641E-2</v>
      </c>
      <c r="T229" s="303">
        <f>('Fluid (original units) sorted'!AB229/T$413)*T$414</f>
        <v>2.0382287791908831</v>
      </c>
      <c r="U229" s="303">
        <f>('Fluid (original units) sorted'!AD229/U$413)*U$414</f>
        <v>0.29147659963398864</v>
      </c>
      <c r="V229" s="303">
        <f>('Fluid (original units) sorted'!AE229/V$413)*V$414</f>
        <v>0.2256508617042281</v>
      </c>
      <c r="W229" s="303">
        <f>('Fluid (original units) sorted'!V229/W$413)*W$414</f>
        <v>0.32934131736526945</v>
      </c>
      <c r="X229" s="303">
        <f>('Fluid (original units) sorted'!T229/X$413)*X$414</f>
        <v>1.8703971375094226</v>
      </c>
      <c r="Y229" s="303">
        <f>('Fluid (original units) sorted'!U229/Y$413)*Y$414</f>
        <v>0.14067107777064475</v>
      </c>
      <c r="Z229" s="303">
        <f>('Fluid (original units) sorted'!W229/Z$413)*Z$414</f>
        <v>0.32092162106562433</v>
      </c>
      <c r="AA229" s="251"/>
      <c r="AB229" s="264"/>
      <c r="AC229" s="265">
        <f t="shared" si="3"/>
        <v>5.6792058538922472</v>
      </c>
      <c r="AD229" s="201"/>
      <c r="AE229" s="127"/>
      <c r="AF229" s="127"/>
      <c r="AG229" s="127"/>
      <c r="AK229" s="24"/>
      <c r="AL229" s="23"/>
      <c r="AM229" s="15"/>
      <c r="AN229" s="25"/>
      <c r="AO229" s="23"/>
      <c r="AP229" s="23"/>
    </row>
    <row r="230" spans="1:42">
      <c r="A230" s="24" t="str">
        <f>'Fluid (molkg) '!A230</f>
        <v>LCGC11 (Cockrel House Well)</v>
      </c>
      <c r="B230" s="12" t="str">
        <f>'Fluid (molkg) '!B230</f>
        <v>Lake City Area (Hwy 18 to Fandango Pass)</v>
      </c>
      <c r="C230" s="12" t="str">
        <f>'Fluid (molkg) '!C230</f>
        <v>Stock</v>
      </c>
      <c r="D230" s="12" t="str">
        <f>'Fluid (molkg) '!D230</f>
        <v>Artesian</v>
      </c>
      <c r="E230" s="11">
        <f>'Fluid (molkg) '!E230</f>
        <v>150</v>
      </c>
      <c r="F230" s="13">
        <f>'Fluid (molkg) '!F230</f>
        <v>0</v>
      </c>
      <c r="G230" s="11">
        <f>'Fluid (molkg) '!G230</f>
        <v>41.401595999999998</v>
      </c>
      <c r="H230" s="11">
        <f>'Fluid (molkg) '!H230</f>
        <v>-120.09287399999999</v>
      </c>
      <c r="I230" s="24" t="str">
        <f>'Fluid (molkg) '!I230</f>
        <v>LCGC11 (Cockrel House Well)</v>
      </c>
      <c r="J230" s="15">
        <f>'Fluid (molkg) '!J230</f>
        <v>-3.097407876209889E-2</v>
      </c>
      <c r="K230" s="16">
        <f>'Fluid (molkg) '!K230</f>
        <v>51.26</v>
      </c>
      <c r="L230" s="35">
        <f>'Fluid (molkg) '!L230</f>
        <v>10.7</v>
      </c>
      <c r="M230" s="24">
        <f>'Fluid (molkg) '!M230</f>
        <v>2003</v>
      </c>
      <c r="N230" s="265">
        <f>'Fluid (molkg) '!N230</f>
        <v>9.5499258602143556E-8</v>
      </c>
      <c r="O230" s="265" t="str">
        <f>'Fluid (molkg) '!O230</f>
        <v/>
      </c>
      <c r="P230" s="77"/>
      <c r="Q230" s="273"/>
      <c r="R230" s="265" t="s">
        <v>492</v>
      </c>
      <c r="S230" s="303">
        <f>('Fluid (original units) sorted'!AF230/S$413)*S$414</f>
        <v>3.6845202199363813E-3</v>
      </c>
      <c r="T230" s="303">
        <f>('Fluid (original units) sorted'!AB230/T$413)*T$414</f>
        <v>1.6061150371700907</v>
      </c>
      <c r="U230" s="303">
        <f>('Fluid (original units) sorted'!AD230/U$413)*U$414</f>
        <v>0.11971360342110249</v>
      </c>
      <c r="V230" s="303">
        <f>('Fluid (original units) sorted'!AE230/V$413)*V$414</f>
        <v>1.5372464953600541E-2</v>
      </c>
      <c r="W230" s="303">
        <f>('Fluid (original units) sorted'!V230/W$413)*W$414</f>
        <v>0.68862275449101806</v>
      </c>
      <c r="X230" s="303">
        <f>('Fluid (original units) sorted'!T230/X$413)*X$414</f>
        <v>0.27838469023396062</v>
      </c>
      <c r="Y230" s="303">
        <f>('Fluid (original units) sorted'!U230/Y$413)*Y$414</f>
        <v>2.0461247675730147E-2</v>
      </c>
      <c r="Z230" s="303">
        <f>('Fluid (original units) sorted'!W230/Z$413)*Z$414</f>
        <v>0.65254062950010283</v>
      </c>
      <c r="AA230" s="251"/>
      <c r="AB230" s="264"/>
      <c r="AC230" s="265">
        <f t="shared" si="3"/>
        <v>0.40426298494844709</v>
      </c>
      <c r="AD230" s="201"/>
      <c r="AE230" s="127"/>
      <c r="AF230" s="127"/>
      <c r="AG230" s="127"/>
      <c r="AH230" s="76"/>
      <c r="AJ230" s="86"/>
      <c r="AK230" s="24"/>
      <c r="AL230" s="23"/>
      <c r="AM230" s="15"/>
      <c r="AN230" s="25"/>
      <c r="AO230" s="23"/>
      <c r="AP230" s="23"/>
    </row>
    <row r="231" spans="1:42">
      <c r="A231" s="11"/>
      <c r="D231" s="39"/>
      <c r="J231" s="15"/>
      <c r="N231" s="303"/>
      <c r="O231" s="303"/>
      <c r="P231" s="246"/>
      <c r="Q231" s="303"/>
      <c r="R231" s="265" t="s">
        <v>492</v>
      </c>
      <c r="S231" s="303"/>
      <c r="T231" s="303"/>
      <c r="U231" s="303"/>
      <c r="V231" s="303"/>
      <c r="W231" s="303"/>
      <c r="X231" s="303"/>
      <c r="Y231" s="303"/>
      <c r="Z231" s="303"/>
      <c r="AA231" s="251"/>
      <c r="AB231" s="264"/>
      <c r="AC231" s="265"/>
      <c r="AD231" s="201"/>
      <c r="AF231" s="127"/>
      <c r="AG231" s="127"/>
      <c r="AL231" s="23"/>
      <c r="AM231" s="15"/>
      <c r="AN231" s="25"/>
      <c r="AO231" s="23"/>
      <c r="AP231" s="23"/>
    </row>
    <row r="232" spans="1:42">
      <c r="A232" s="11"/>
      <c r="D232" s="39"/>
      <c r="J232" s="15"/>
      <c r="N232" s="303"/>
      <c r="O232" s="303"/>
      <c r="P232" s="246"/>
      <c r="Q232" s="303"/>
      <c r="R232" s="265" t="s">
        <v>492</v>
      </c>
      <c r="S232" s="303"/>
      <c r="T232" s="303"/>
      <c r="U232" s="303"/>
      <c r="V232" s="303"/>
      <c r="W232" s="303"/>
      <c r="X232" s="303"/>
      <c r="Y232" s="303"/>
      <c r="Z232" s="303"/>
      <c r="AA232" s="251"/>
      <c r="AB232" s="251"/>
      <c r="AC232" s="265"/>
      <c r="AD232" s="201"/>
      <c r="AL232" s="23"/>
      <c r="AM232" s="15"/>
      <c r="AN232" s="25"/>
      <c r="AO232" s="23"/>
      <c r="AP232" s="23"/>
    </row>
    <row r="233" spans="1:42">
      <c r="A233" s="110" t="str">
        <f>'Fluid (molkg) '!A233</f>
        <v>Lake City Hot Springs</v>
      </c>
      <c r="D233" s="39"/>
      <c r="J233" s="15"/>
      <c r="N233" s="303"/>
      <c r="O233" s="303"/>
      <c r="P233" s="246"/>
      <c r="Q233" s="303"/>
      <c r="R233" s="265" t="s">
        <v>492</v>
      </c>
      <c r="S233" s="303"/>
      <c r="T233" s="303"/>
      <c r="U233" s="303"/>
      <c r="V233" s="303"/>
      <c r="W233" s="303"/>
      <c r="X233" s="303"/>
      <c r="Y233" s="303"/>
      <c r="Z233" s="303"/>
      <c r="AA233" s="251"/>
      <c r="AB233" s="251"/>
      <c r="AC233" s="265"/>
      <c r="AD233" s="201"/>
      <c r="AL233" s="23"/>
      <c r="AM233" s="15"/>
      <c r="AN233" s="25"/>
      <c r="AO233" s="23"/>
      <c r="AP233" s="23"/>
    </row>
    <row r="234" spans="1:42" s="39" customFormat="1">
      <c r="F234" s="222"/>
      <c r="J234" s="223"/>
      <c r="K234" s="47"/>
      <c r="L234" s="43"/>
      <c r="M234" s="222"/>
      <c r="N234" s="270"/>
      <c r="O234" s="270"/>
      <c r="P234" s="232"/>
      <c r="Q234" s="270"/>
      <c r="R234" s="265" t="s">
        <v>492</v>
      </c>
      <c r="S234" s="270"/>
      <c r="T234" s="270"/>
      <c r="U234" s="270"/>
      <c r="V234" s="270"/>
      <c r="W234" s="270"/>
      <c r="X234" s="270"/>
      <c r="Y234" s="270"/>
      <c r="Z234" s="270"/>
      <c r="AA234" s="270"/>
      <c r="AB234" s="291"/>
      <c r="AC234" s="265"/>
      <c r="AD234" s="226"/>
      <c r="AE234" s="225"/>
      <c r="AF234" s="225"/>
      <c r="AG234" s="225"/>
      <c r="AH234" s="47"/>
      <c r="AL234" s="227"/>
      <c r="AM234" s="223"/>
      <c r="AN234" s="228"/>
      <c r="AO234" s="227"/>
      <c r="AP234" s="227"/>
    </row>
    <row r="235" spans="1:42" s="39" customFormat="1">
      <c r="F235" s="222"/>
      <c r="J235" s="223"/>
      <c r="K235" s="47"/>
      <c r="L235" s="43"/>
      <c r="M235" s="222"/>
      <c r="N235" s="270"/>
      <c r="O235" s="270"/>
      <c r="P235" s="232"/>
      <c r="Q235" s="270"/>
      <c r="R235" s="265" t="s">
        <v>492</v>
      </c>
      <c r="S235" s="270"/>
      <c r="T235" s="270"/>
      <c r="U235" s="270"/>
      <c r="V235" s="270"/>
      <c r="W235" s="270"/>
      <c r="X235" s="270"/>
      <c r="Y235" s="270"/>
      <c r="Z235" s="270"/>
      <c r="AA235" s="270"/>
      <c r="AB235" s="291"/>
      <c r="AC235" s="265"/>
      <c r="AD235" s="226"/>
      <c r="AE235" s="225"/>
      <c r="AF235" s="225"/>
      <c r="AG235" s="225"/>
      <c r="AH235" s="47"/>
      <c r="AL235" s="227"/>
      <c r="AM235" s="223"/>
      <c r="AN235" s="228"/>
      <c r="AO235" s="227"/>
      <c r="AP235" s="227"/>
    </row>
    <row r="236" spans="1:42" s="39" customFormat="1">
      <c r="F236" s="222"/>
      <c r="J236" s="223"/>
      <c r="K236" s="47"/>
      <c r="L236" s="43"/>
      <c r="M236" s="222"/>
      <c r="N236" s="270"/>
      <c r="O236" s="270"/>
      <c r="P236" s="232"/>
      <c r="Q236" s="270"/>
      <c r="R236" s="265" t="s">
        <v>492</v>
      </c>
      <c r="S236" s="270"/>
      <c r="T236" s="270"/>
      <c r="U236" s="270"/>
      <c r="V236" s="270"/>
      <c r="W236" s="270"/>
      <c r="X236" s="270"/>
      <c r="Y236" s="270"/>
      <c r="Z236" s="270"/>
      <c r="AA236" s="270"/>
      <c r="AB236" s="291"/>
      <c r="AC236" s="265"/>
      <c r="AD236" s="226"/>
      <c r="AE236" s="225"/>
      <c r="AF236" s="225"/>
      <c r="AG236" s="225"/>
      <c r="AH236" s="47"/>
      <c r="AL236" s="227"/>
      <c r="AM236" s="223"/>
      <c r="AN236" s="228"/>
      <c r="AO236" s="227"/>
      <c r="AP236" s="227"/>
    </row>
    <row r="237" spans="1:42" s="39" customFormat="1">
      <c r="F237" s="222"/>
      <c r="J237" s="223"/>
      <c r="K237" s="47"/>
      <c r="L237" s="43"/>
      <c r="M237" s="222"/>
      <c r="N237" s="270"/>
      <c r="O237" s="270"/>
      <c r="P237" s="232"/>
      <c r="Q237" s="270"/>
      <c r="R237" s="265" t="s">
        <v>492</v>
      </c>
      <c r="S237" s="270"/>
      <c r="T237" s="270"/>
      <c r="U237" s="270"/>
      <c r="V237" s="270"/>
      <c r="W237" s="270"/>
      <c r="X237" s="270"/>
      <c r="Y237" s="270"/>
      <c r="Z237" s="270"/>
      <c r="AA237" s="270"/>
      <c r="AB237" s="291"/>
      <c r="AC237" s="265"/>
      <c r="AD237" s="226"/>
      <c r="AE237" s="225"/>
      <c r="AF237" s="225"/>
      <c r="AG237" s="225"/>
      <c r="AH237" s="47"/>
      <c r="AL237" s="227"/>
      <c r="AM237" s="223"/>
      <c r="AN237" s="228"/>
      <c r="AO237" s="227"/>
      <c r="AP237" s="227"/>
    </row>
    <row r="238" spans="1:42" s="39" customFormat="1">
      <c r="F238" s="222"/>
      <c r="J238" s="223"/>
      <c r="K238" s="47"/>
      <c r="L238" s="43"/>
      <c r="M238" s="222"/>
      <c r="N238" s="270"/>
      <c r="O238" s="270"/>
      <c r="P238" s="232"/>
      <c r="Q238" s="270"/>
      <c r="R238" s="265" t="s">
        <v>492</v>
      </c>
      <c r="S238" s="270"/>
      <c r="T238" s="270"/>
      <c r="U238" s="270"/>
      <c r="V238" s="270"/>
      <c r="W238" s="270"/>
      <c r="X238" s="270"/>
      <c r="Y238" s="270"/>
      <c r="Z238" s="270"/>
      <c r="AA238" s="270"/>
      <c r="AB238" s="291"/>
      <c r="AC238" s="265"/>
      <c r="AD238" s="226"/>
      <c r="AE238" s="225"/>
      <c r="AF238" s="225"/>
      <c r="AG238" s="225"/>
      <c r="AH238" s="47"/>
      <c r="AL238" s="227"/>
      <c r="AM238" s="223"/>
      <c r="AN238" s="228"/>
      <c r="AO238" s="227"/>
      <c r="AP238" s="227"/>
    </row>
    <row r="239" spans="1:42" s="39" customFormat="1">
      <c r="F239" s="222"/>
      <c r="J239" s="223"/>
      <c r="K239" s="47"/>
      <c r="L239" s="43"/>
      <c r="M239" s="222"/>
      <c r="N239" s="270"/>
      <c r="O239" s="270"/>
      <c r="P239" s="232"/>
      <c r="Q239" s="270"/>
      <c r="R239" s="265" t="s">
        <v>492</v>
      </c>
      <c r="S239" s="270"/>
      <c r="T239" s="270"/>
      <c r="U239" s="270"/>
      <c r="V239" s="270"/>
      <c r="W239" s="270"/>
      <c r="X239" s="270"/>
      <c r="Y239" s="270"/>
      <c r="Z239" s="270"/>
      <c r="AA239" s="270"/>
      <c r="AB239" s="291"/>
      <c r="AC239" s="265"/>
      <c r="AD239" s="226"/>
      <c r="AE239" s="225"/>
      <c r="AF239" s="225"/>
      <c r="AG239" s="225"/>
      <c r="AH239" s="47"/>
      <c r="AL239" s="227"/>
      <c r="AM239" s="223"/>
      <c r="AN239" s="228"/>
      <c r="AO239" s="227"/>
      <c r="AP239" s="227"/>
    </row>
    <row r="240" spans="1:42" s="39" customFormat="1">
      <c r="F240" s="222"/>
      <c r="J240" s="223"/>
      <c r="K240" s="47"/>
      <c r="L240" s="43"/>
      <c r="M240" s="222"/>
      <c r="N240" s="270"/>
      <c r="O240" s="270"/>
      <c r="P240" s="232"/>
      <c r="Q240" s="270"/>
      <c r="R240" s="265" t="s">
        <v>492</v>
      </c>
      <c r="S240" s="270"/>
      <c r="T240" s="270"/>
      <c r="U240" s="270"/>
      <c r="V240" s="270"/>
      <c r="W240" s="270"/>
      <c r="X240" s="270"/>
      <c r="Y240" s="270"/>
      <c r="Z240" s="270"/>
      <c r="AA240" s="270"/>
      <c r="AB240" s="291"/>
      <c r="AC240" s="265"/>
      <c r="AD240" s="226"/>
      <c r="AE240" s="225"/>
      <c r="AF240" s="225"/>
      <c r="AG240" s="225"/>
      <c r="AH240" s="47"/>
      <c r="AL240" s="227"/>
      <c r="AM240" s="223"/>
      <c r="AN240" s="228"/>
      <c r="AO240" s="227"/>
      <c r="AP240" s="227"/>
    </row>
    <row r="241" spans="1:42" s="39" customFormat="1">
      <c r="A241" s="39" t="str">
        <f>'Fluid (molkg) '!A241</f>
        <v>44N-15E-24B01</v>
      </c>
      <c r="B241" s="39" t="str">
        <f>'Fluid (molkg) '!B241</f>
        <v>Lake City Area (Hwy 18 to Fandango Pass)</v>
      </c>
      <c r="C241" s="39">
        <f>'Fluid (molkg) '!C241</f>
        <v>0</v>
      </c>
      <c r="D241" s="39" t="str">
        <f>'Fluid (molkg) '!D241</f>
        <v>Hot Spring</v>
      </c>
      <c r="E241" s="39">
        <f>'Fluid (molkg) '!E241</f>
        <v>0</v>
      </c>
      <c r="F241" s="222">
        <f>'Fluid (molkg) '!F241</f>
        <v>0</v>
      </c>
      <c r="G241" s="39">
        <f>'Fluid (molkg) '!G241</f>
        <v>41.671233999999998</v>
      </c>
      <c r="H241" s="39">
        <f>'Fluid (molkg) '!H241</f>
        <v>-120.206996</v>
      </c>
      <c r="I241" s="39" t="str">
        <f>'Fluid (molkg) '!I241</f>
        <v>44N-15E-24B01</v>
      </c>
      <c r="J241" s="223">
        <f>'Fluid (molkg) '!J241</f>
        <v>1.2006434878190733E-3</v>
      </c>
      <c r="K241" s="43">
        <f>'Fluid (molkg) '!K241</f>
        <v>190.4</v>
      </c>
      <c r="L241" s="43">
        <f>'Fluid (molkg) '!L241</f>
        <v>88</v>
      </c>
      <c r="M241" s="229">
        <f>'Fluid (molkg) '!M241</f>
        <v>21677</v>
      </c>
      <c r="N241" s="270">
        <f>'Fluid (molkg) '!N241</f>
        <v>3.9810717055349665E-9</v>
      </c>
      <c r="O241" s="270" t="str">
        <f>'Fluid (molkg) '!O241</f>
        <v/>
      </c>
      <c r="P241" s="232"/>
      <c r="Q241" s="270"/>
      <c r="R241" s="265" t="s">
        <v>492</v>
      </c>
      <c r="S241" s="270">
        <f>('Fluid (original units) sorted'!AF241/S$413)*S$414</f>
        <v>0.31055241853749499</v>
      </c>
      <c r="T241" s="270">
        <f>('Fluid (original units) sorted'!AB241/T$413)*T$414</f>
        <v>4.0764575583817662</v>
      </c>
      <c r="U241" s="270">
        <f>('Fluid (original units) sorted'!AD241/U$413)*U$414</f>
        <v>5.267398550528509</v>
      </c>
      <c r="V241" s="270">
        <f>('Fluid (original units) sorted'!AE241/V$413)*V$414</f>
        <v>4.9643189574930187</v>
      </c>
      <c r="W241" s="270">
        <f>('Fluid (original units) sorted'!V241/W$413)*W$414</f>
        <v>1.4970059880239521</v>
      </c>
      <c r="X241" s="270">
        <f>('Fluid (original units) sorted'!T241/X$413)*X$414</f>
        <v>12.614306276226339</v>
      </c>
      <c r="Y241" s="270">
        <f>('Fluid (original units) sorted'!U241/Y$413)*Y$414</f>
        <v>0.35807183432527756</v>
      </c>
      <c r="Z241" s="270">
        <f>('Fluid (original units) sorted'!W241/Z$413)*Z$414</f>
        <v>0.19749022834807653</v>
      </c>
      <c r="AA241" s="270"/>
      <c r="AB241" s="291"/>
      <c r="AC241" s="265">
        <f t="shared" si="3"/>
        <v>8.4263565925191948</v>
      </c>
      <c r="AD241" s="226"/>
      <c r="AE241" s="225"/>
      <c r="AF241" s="225"/>
      <c r="AG241" s="225"/>
      <c r="AH241" s="47"/>
      <c r="AL241" s="227"/>
      <c r="AM241" s="223"/>
      <c r="AN241" s="228"/>
      <c r="AO241" s="227"/>
      <c r="AP241" s="227"/>
    </row>
    <row r="242" spans="1:42" s="39" customFormat="1">
      <c r="F242" s="222"/>
      <c r="J242" s="223"/>
      <c r="K242" s="47"/>
      <c r="L242" s="43"/>
      <c r="M242" s="222"/>
      <c r="N242" s="270"/>
      <c r="O242" s="270"/>
      <c r="P242" s="232"/>
      <c r="Q242" s="270"/>
      <c r="R242" s="265" t="s">
        <v>492</v>
      </c>
      <c r="S242" s="270"/>
      <c r="T242" s="270"/>
      <c r="U242" s="270"/>
      <c r="V242" s="270"/>
      <c r="W242" s="270"/>
      <c r="X242" s="270"/>
      <c r="Y242" s="270"/>
      <c r="Z242" s="270"/>
      <c r="AA242" s="270"/>
      <c r="AB242" s="291"/>
      <c r="AC242" s="265"/>
      <c r="AD242" s="226"/>
      <c r="AE242" s="225"/>
      <c r="AF242" s="225"/>
      <c r="AG242" s="225"/>
      <c r="AH242" s="47"/>
      <c r="AL242" s="227"/>
      <c r="AM242" s="223"/>
      <c r="AN242" s="228"/>
      <c r="AO242" s="227"/>
      <c r="AP242" s="227"/>
    </row>
    <row r="243" spans="1:42" s="39" customFormat="1">
      <c r="A243" s="51" t="str">
        <f>'Fluid (molkg) '!A243</f>
        <v>SVF 10 Spring (mud volcano area)</v>
      </c>
      <c r="B243" s="39" t="str">
        <f>'Fluid (molkg) '!B243</f>
        <v>Lake City Area (Hwy 18 to Fandango Pass)</v>
      </c>
      <c r="C243" s="39">
        <f>'Fluid (molkg) '!C243</f>
        <v>0</v>
      </c>
      <c r="D243" s="39" t="str">
        <f>'Fluid (molkg) '!D243</f>
        <v>Hot Spring</v>
      </c>
      <c r="E243" s="39">
        <f>'Fluid (molkg) '!E243</f>
        <v>0</v>
      </c>
      <c r="F243" s="222">
        <f>'Fluid (molkg) '!F243</f>
        <v>1</v>
      </c>
      <c r="G243" s="230">
        <f>'Fluid (molkg) '!G243</f>
        <v>41.667999999999999</v>
      </c>
      <c r="H243" s="39">
        <f>'Fluid (molkg) '!H243</f>
        <v>-120.208833</v>
      </c>
      <c r="I243" s="51" t="str">
        <f>'Fluid (molkg) '!I243</f>
        <v>SVF 10 Spring (mud volcano area)</v>
      </c>
      <c r="J243" s="223">
        <f>'Fluid (molkg) '!J243</f>
        <v>-4.8154952990372224E-3</v>
      </c>
      <c r="K243" s="43">
        <f>'Fluid (molkg) '!K243</f>
        <v>192.20000000000002</v>
      </c>
      <c r="L243" s="43">
        <f>'Fluid (molkg) '!L243</f>
        <v>89</v>
      </c>
      <c r="M243" s="231">
        <f>'Fluid (molkg) '!M243</f>
        <v>1974</v>
      </c>
      <c r="N243" s="270" t="str">
        <f>'Fluid (molkg) '!N243</f>
        <v/>
      </c>
      <c r="O243" s="270" t="str">
        <f>'Fluid (molkg) '!O243</f>
        <v/>
      </c>
      <c r="P243" s="55"/>
      <c r="Q243" s="268"/>
      <c r="R243" s="265" t="s">
        <v>492</v>
      </c>
      <c r="S243" s="270">
        <f>('Fluid (original units) sorted'!AF243/S$413)*S$414</f>
        <v>0.34213402042266394</v>
      </c>
      <c r="T243" s="270">
        <f>('Fluid (original units) sorted'!AB243/T$413)*T$414</f>
        <v>3.0319518558823142</v>
      </c>
      <c r="U243" s="270">
        <f>('Fluid (original units) sorted'!AD243/U$413)*U$414</f>
        <v>6.8705198485154471</v>
      </c>
      <c r="V243" s="270">
        <f>('Fluid (original units) sorted'!AE243/V$413)*V$414</f>
        <v>6.2618114122923298</v>
      </c>
      <c r="W243" s="270">
        <f>('Fluid (original units) sorted'!V243/W$413)*W$414</f>
        <v>1.2974051896207586</v>
      </c>
      <c r="X243" s="270">
        <f>('Fluid (original units) sorted'!T243/X$413)*X$414</f>
        <v>14.571698629433874</v>
      </c>
      <c r="Y243" s="270">
        <f>('Fluid (original units) sorted'!U243/Y$413)*Y$414</f>
        <v>0.42201323331193424</v>
      </c>
      <c r="Z243" s="270">
        <f>('Fluid (original units) sorted'!W243/Z$413)*Z$414</f>
        <v>1.9749022834807652E-2</v>
      </c>
      <c r="AA243" s="270"/>
      <c r="AB243" s="291"/>
      <c r="AC243" s="265">
        <f t="shared" si="3"/>
        <v>11.231416943609799</v>
      </c>
      <c r="AD243" s="226"/>
      <c r="AE243" s="225"/>
      <c r="AF243" s="225"/>
      <c r="AG243" s="225"/>
      <c r="AH243" s="54"/>
      <c r="AJ243" s="79"/>
      <c r="AL243" s="227"/>
      <c r="AM243" s="223"/>
      <c r="AN243" s="228"/>
      <c r="AO243" s="227"/>
      <c r="AP243" s="227"/>
    </row>
    <row r="244" spans="1:42" s="39" customFormat="1">
      <c r="F244" s="222"/>
      <c r="J244" s="223"/>
      <c r="K244" s="47"/>
      <c r="L244" s="43"/>
      <c r="M244" s="222"/>
      <c r="N244" s="270"/>
      <c r="O244" s="270"/>
      <c r="P244" s="232"/>
      <c r="Q244" s="270"/>
      <c r="R244" s="265" t="s">
        <v>492</v>
      </c>
      <c r="S244" s="270"/>
      <c r="T244" s="270"/>
      <c r="U244" s="270"/>
      <c r="V244" s="270"/>
      <c r="W244" s="270"/>
      <c r="X244" s="270"/>
      <c r="Y244" s="270"/>
      <c r="Z244" s="270"/>
      <c r="AA244" s="270"/>
      <c r="AB244" s="291"/>
      <c r="AC244" s="265"/>
      <c r="AD244" s="226"/>
      <c r="AE244" s="225"/>
      <c r="AF244" s="225"/>
      <c r="AG244" s="225"/>
      <c r="AH244" s="47"/>
      <c r="AL244" s="227"/>
      <c r="AM244" s="223"/>
      <c r="AN244" s="228"/>
      <c r="AO244" s="227"/>
      <c r="AP244" s="227"/>
    </row>
    <row r="245" spans="1:42" s="39" customFormat="1">
      <c r="A245" s="51" t="str">
        <f>'Fluid (molkg) '!A245</f>
        <v>Unnamed spring (Lake City Mud Volcano)</v>
      </c>
      <c r="B245" s="39" t="str">
        <f>'Fluid (molkg) '!B245</f>
        <v>Lake City Area (Hwy 18 to Fandango Pass)</v>
      </c>
      <c r="C245" s="39">
        <f>'Fluid (molkg) '!C245</f>
        <v>0</v>
      </c>
      <c r="D245" s="39" t="str">
        <f>'Fluid (molkg) '!D245</f>
        <v>Hot Spring</v>
      </c>
      <c r="E245" s="39">
        <f>'Fluid (molkg) '!E245</f>
        <v>0</v>
      </c>
      <c r="F245" s="222">
        <f>'Fluid (molkg) '!F245</f>
        <v>0</v>
      </c>
      <c r="G245" s="230">
        <f>'Fluid (molkg) '!G245</f>
        <v>41.667999999999999</v>
      </c>
      <c r="H245" s="39">
        <f>'Fluid (molkg) '!H245</f>
        <v>-120.20916699999999</v>
      </c>
      <c r="I245" s="51" t="str">
        <f>'Fluid (molkg) '!I245</f>
        <v>Unnamed spring (Lake City Mud Volcano)</v>
      </c>
      <c r="J245" s="223">
        <f>'Fluid (molkg) '!J245</f>
        <v>-1.2521348365542658E-2</v>
      </c>
      <c r="K245" s="43">
        <f>'Fluid (molkg) '!K245</f>
        <v>205.70000000000002</v>
      </c>
      <c r="L245" s="43">
        <f>'Fluid (molkg) '!L245</f>
        <v>96.5</v>
      </c>
      <c r="M245" s="229">
        <f>'Fluid (molkg) '!M245</f>
        <v>26892</v>
      </c>
      <c r="N245" s="270">
        <f>'Fluid (molkg) '!N245</f>
        <v>3.981071705534957E-8</v>
      </c>
      <c r="O245" s="270" t="str">
        <f>'Fluid (molkg) '!O245</f>
        <v/>
      </c>
      <c r="P245" s="55"/>
      <c r="Q245" s="268"/>
      <c r="R245" s="265" t="s">
        <v>492</v>
      </c>
      <c r="S245" s="270">
        <f>('Fluid (original units) sorted'!AF245/S$413)*S$414</f>
        <v>0.40003362387880709</v>
      </c>
      <c r="T245" s="270">
        <f>('Fluid (original units) sorted'!AB245/T$413)*T$414</f>
        <v>1.8355600424801037</v>
      </c>
      <c r="U245" s="270">
        <f>('Fluid (original units) sorted'!AD245/U$413)*U$414</f>
        <v>6.6623222773483119</v>
      </c>
      <c r="V245" s="270">
        <f>('Fluid (original units) sorted'!AE245/V$413)*V$414</f>
        <v>6.2053986968662729</v>
      </c>
      <c r="W245" s="270">
        <f>('Fluid (original units) sorted'!V245/W$413)*W$414</f>
        <v>0.38423153692614775</v>
      </c>
      <c r="X245" s="270">
        <f>('Fluid (original units) sorted'!T245/X$413)*X$414</f>
        <v>13.919234511698029</v>
      </c>
      <c r="Y245" s="270">
        <f>('Fluid (original units) sorted'!U245/Y$413)*Y$414</f>
        <v>0.38364839391994021</v>
      </c>
      <c r="Z245" s="270">
        <f>('Fluid (original units) sorted'!W245/Z$413)*Z$414</f>
        <v>8.2287595145031887E-3</v>
      </c>
      <c r="AA245" s="270"/>
      <c r="AB245" s="291"/>
      <c r="AC245" s="265">
        <f t="shared" si="3"/>
        <v>36.22616358628941</v>
      </c>
      <c r="AD245" s="226"/>
      <c r="AE245" s="225"/>
      <c r="AF245" s="225"/>
      <c r="AG245" s="225"/>
      <c r="AH245" s="54"/>
      <c r="AJ245" s="51"/>
      <c r="AL245" s="227"/>
      <c r="AM245" s="223"/>
      <c r="AN245" s="228"/>
      <c r="AO245" s="227"/>
      <c r="AP245" s="227"/>
    </row>
    <row r="246" spans="1:42" s="39" customFormat="1">
      <c r="A246" s="39" t="str">
        <f>'Fluid (molkg) '!A246</f>
        <v>LCGC-2 (Boiling spring)</v>
      </c>
      <c r="B246" s="39" t="str">
        <f>'Fluid (molkg) '!B246</f>
        <v>Lake City Area (Hwy 18 to Fandango Pass)</v>
      </c>
      <c r="C246" s="39">
        <f>'Fluid (molkg) '!C246</f>
        <v>0</v>
      </c>
      <c r="D246" s="39" t="str">
        <f>'Fluid (molkg) '!D246</f>
        <v>Hot Spring</v>
      </c>
      <c r="E246" s="39">
        <f>'Fluid (molkg) '!E246</f>
        <v>0</v>
      </c>
      <c r="F246" s="222">
        <f>'Fluid (molkg) '!F246</f>
        <v>2</v>
      </c>
      <c r="G246" s="39">
        <f>'Fluid (molkg) '!G246</f>
        <v>41.668703000000001</v>
      </c>
      <c r="H246" s="39">
        <f>'Fluid (molkg) '!H246</f>
        <v>-120.20885199999999</v>
      </c>
      <c r="I246" s="39" t="str">
        <f>'Fluid (molkg) '!I246</f>
        <v>LCGC-2 (Boiling spring)</v>
      </c>
      <c r="J246" s="223">
        <f>'Fluid (molkg) '!J246</f>
        <v>-1.5139182789945905E-2</v>
      </c>
      <c r="K246" s="43">
        <f>'Fluid (molkg) '!K246</f>
        <v>205.88</v>
      </c>
      <c r="L246" s="43">
        <f>'Fluid (molkg) '!L246</f>
        <v>96.6</v>
      </c>
      <c r="M246" s="39">
        <f>'Fluid (molkg) '!M246</f>
        <v>2003</v>
      </c>
      <c r="N246" s="270">
        <f>'Fluid (molkg) '!N246</f>
        <v>3.0199517204020188E-8</v>
      </c>
      <c r="O246" s="270" t="str">
        <f>'Fluid (molkg) '!O246</f>
        <v/>
      </c>
      <c r="P246" s="55"/>
      <c r="Q246" s="268"/>
      <c r="R246" s="265" t="s">
        <v>492</v>
      </c>
      <c r="S246" s="270">
        <f>('Fluid (original units) sorted'!AF246/S$413)*S$414</f>
        <v>0.35266122105105363</v>
      </c>
      <c r="T246" s="270">
        <f>('Fluid (original units) sorted'!AB246/T$413)*T$414</f>
        <v>3.326952576995188</v>
      </c>
      <c r="U246" s="270">
        <f>('Fluid (original units) sorted'!AD246/U$413)*U$414</f>
        <v>6.1834678636639024</v>
      </c>
      <c r="V246" s="270">
        <f>('Fluid (original units) sorted'!AE246/V$413)*V$414</f>
        <v>5.8951287620229591</v>
      </c>
      <c r="W246" s="270">
        <f>('Fluid (original units) sorted'!V246/W$413)*W$414</f>
        <v>0.83333333333333337</v>
      </c>
      <c r="X246" s="270">
        <f>('Fluid (original units) sorted'!T246/X$413)*X$414</f>
        <v>14.006229727396143</v>
      </c>
      <c r="Y246" s="270">
        <f>('Fluid (original units) sorted'!U246/Y$413)*Y$414</f>
        <v>0.43224385714979929</v>
      </c>
      <c r="Z246" s="270">
        <f>('Fluid (original units) sorted'!W246/Z$413)*Z$414</f>
        <v>1.6457519029006377E-2</v>
      </c>
      <c r="AA246" s="270"/>
      <c r="AB246" s="291"/>
      <c r="AC246" s="265">
        <f t="shared" si="3"/>
        <v>16.80747567287537</v>
      </c>
      <c r="AD246" s="226"/>
      <c r="AE246" s="225"/>
      <c r="AF246" s="225"/>
      <c r="AG246" s="225"/>
      <c r="AH246" s="56"/>
      <c r="AJ246" s="82"/>
      <c r="AL246" s="227"/>
      <c r="AM246" s="223"/>
      <c r="AN246" s="228"/>
      <c r="AO246" s="227"/>
      <c r="AP246" s="227"/>
    </row>
    <row r="247" spans="1:42" s="39" customFormat="1">
      <c r="F247" s="222"/>
      <c r="J247" s="223"/>
      <c r="K247" s="47"/>
      <c r="L247" s="43"/>
      <c r="M247" s="222"/>
      <c r="N247" s="270"/>
      <c r="O247" s="270"/>
      <c r="P247" s="232"/>
      <c r="Q247" s="270"/>
      <c r="R247" s="265" t="s">
        <v>492</v>
      </c>
      <c r="S247" s="270"/>
      <c r="T247" s="270"/>
      <c r="U247" s="270"/>
      <c r="V247" s="270"/>
      <c r="W247" s="270"/>
      <c r="X247" s="270"/>
      <c r="Y247" s="270"/>
      <c r="Z247" s="270"/>
      <c r="AA247" s="270"/>
      <c r="AB247" s="291"/>
      <c r="AC247" s="265"/>
      <c r="AD247" s="226"/>
      <c r="AE247" s="225"/>
      <c r="AF247" s="225"/>
      <c r="AG247" s="225"/>
      <c r="AH247" s="47"/>
      <c r="AL247" s="227"/>
      <c r="AM247" s="223"/>
      <c r="AN247" s="228"/>
      <c r="AO247" s="227"/>
      <c r="AP247" s="227"/>
    </row>
    <row r="248" spans="1:42" s="39" customFormat="1" ht="16" customHeight="1">
      <c r="A248" s="51" t="str">
        <f>'Fluid (molkg) '!A248</f>
        <v>Unnamed spring (Lake City Mud Volcano)</v>
      </c>
      <c r="B248" s="39" t="str">
        <f>'Fluid (molkg) '!B248</f>
        <v>Lake City Area (Hwy 18 to Fandango Pass)</v>
      </c>
      <c r="C248" s="39">
        <f>'Fluid (molkg) '!C248</f>
        <v>0</v>
      </c>
      <c r="D248" s="39" t="str">
        <f>'Fluid (molkg) '!D248</f>
        <v>Hot Spring</v>
      </c>
      <c r="E248" s="39">
        <f>'Fluid (molkg) '!E248</f>
        <v>0</v>
      </c>
      <c r="F248" s="222">
        <f>'Fluid (molkg) '!F248</f>
        <v>38</v>
      </c>
      <c r="G248" s="230">
        <f>'Fluid (molkg) '!G248</f>
        <v>41.667999999999999</v>
      </c>
      <c r="H248" s="39">
        <f>'Fluid (molkg) '!H248</f>
        <v>-120.208833</v>
      </c>
      <c r="I248" s="51" t="str">
        <f>'Fluid (molkg) '!I248</f>
        <v>Unnamed spring (Lake City Mud Volcano)</v>
      </c>
      <c r="J248" s="223">
        <f>'Fluid (molkg) '!J248</f>
        <v>-2.3158688130025706E-2</v>
      </c>
      <c r="K248" s="43">
        <f>'Fluid (molkg) '!K248</f>
        <v>206.6</v>
      </c>
      <c r="L248" s="43">
        <f>'Fluid (molkg) '!L248</f>
        <v>97</v>
      </c>
      <c r="M248" s="229">
        <f>'Fluid (molkg) '!M248</f>
        <v>22183</v>
      </c>
      <c r="N248" s="270">
        <f>'Fluid (molkg) '!N248</f>
        <v>1.5848931924611133E-8</v>
      </c>
      <c r="O248" s="270" t="str">
        <f>'Fluid (molkg) '!O248</f>
        <v/>
      </c>
      <c r="P248" s="55"/>
      <c r="Q248" s="268"/>
      <c r="R248" s="265" t="s">
        <v>492</v>
      </c>
      <c r="S248" s="270">
        <f>('Fluid (original units) sorted'!AF248/S$413)*S$414</f>
        <v>0.38424282293622258</v>
      </c>
      <c r="T248" s="270">
        <f>('Fluid (original units) sorted'!AB248/T$413)*T$414</f>
        <v>1.8191711135293884</v>
      </c>
      <c r="U248" s="270">
        <f>('Fluid (original units) sorted'!AD248/U$413)*U$414</f>
        <v>6.7872408200485932</v>
      </c>
      <c r="V248" s="270">
        <f>('Fluid (original units) sorted'!AE248/V$413)*V$414</f>
        <v>6.2900177700053588</v>
      </c>
      <c r="W248" s="270">
        <f>('Fluid (original units) sorted'!V248/W$413)*W$414</f>
        <v>1.0479041916167664</v>
      </c>
      <c r="X248" s="270">
        <f>('Fluid (original units) sorted'!T248/X$413)*X$414</f>
        <v>13.049282354716903</v>
      </c>
      <c r="Y248" s="270">
        <f>('Fluid (original units) sorted'!U248/Y$413)*Y$414</f>
        <v>0.40922495351460292</v>
      </c>
      <c r="Z248" s="270">
        <f>('Fluid (original units) sorted'!W248/Z$413)*Z$414</f>
        <v>5.7601316601522318E-2</v>
      </c>
      <c r="AA248" s="270"/>
      <c r="AB248" s="291"/>
      <c r="AC248" s="265">
        <f t="shared" si="3"/>
        <v>12.452743732786988</v>
      </c>
      <c r="AD248" s="226"/>
      <c r="AE248" s="225"/>
      <c r="AF248" s="225"/>
      <c r="AG248" s="225"/>
      <c r="AH248" s="54"/>
      <c r="AJ248" s="79"/>
      <c r="AL248" s="227"/>
      <c r="AM248" s="223"/>
      <c r="AN248" s="228"/>
      <c r="AO248" s="227"/>
      <c r="AP248" s="227"/>
    </row>
    <row r="249" spans="1:42" s="39" customFormat="1">
      <c r="A249" s="39" t="str">
        <f>'Fluid (molkg) '!A249</f>
        <v>LCGC-2 (Boiling spring)</v>
      </c>
      <c r="B249" s="39" t="str">
        <f>'Fluid (molkg) '!B249</f>
        <v>Lake City Area (Hwy 18 to Fandango Pass)</v>
      </c>
      <c r="C249" s="39">
        <f>'Fluid (molkg) '!C249</f>
        <v>0</v>
      </c>
      <c r="D249" s="39" t="str">
        <f>'Fluid (molkg) '!D249</f>
        <v>Hot Spring</v>
      </c>
      <c r="E249" s="39">
        <f>'Fluid (molkg) '!E249</f>
        <v>0</v>
      </c>
      <c r="F249" s="222">
        <f>'Fluid (molkg) '!F249</f>
        <v>2</v>
      </c>
      <c r="G249" s="39">
        <f>'Fluid (molkg) '!G249</f>
        <v>41.668703000000001</v>
      </c>
      <c r="H249" s="39">
        <f>'Fluid (molkg) '!H249</f>
        <v>-120.20885199999999</v>
      </c>
      <c r="I249" s="39" t="str">
        <f>'Fluid (molkg) '!I249</f>
        <v>LCGC-2 (Boiling spring)</v>
      </c>
      <c r="J249" s="223">
        <f>'Fluid (molkg) '!J249</f>
        <v>1.1048476667551332E-2</v>
      </c>
      <c r="K249" s="43">
        <f>'Fluid (molkg) '!K249</f>
        <v>209.66</v>
      </c>
      <c r="L249" s="43">
        <f>'Fluid (molkg) '!L249</f>
        <v>98.7</v>
      </c>
      <c r="M249" s="39">
        <f>'Fluid (molkg) '!M249</f>
        <v>2003</v>
      </c>
      <c r="N249" s="270">
        <f>'Fluid (molkg) '!N249</f>
        <v>2.3988329190194864E-8</v>
      </c>
      <c r="O249" s="270" t="str">
        <f>'Fluid (molkg) '!O249</f>
        <v/>
      </c>
      <c r="P249" s="55"/>
      <c r="Q249" s="268"/>
      <c r="R249" s="265" t="s">
        <v>492</v>
      </c>
      <c r="S249" s="270">
        <f>('Fluid (original units) sorted'!AF249/S$413)*S$414</f>
        <v>0.35266122105105363</v>
      </c>
      <c r="T249" s="270">
        <f>('Fluid (original units) sorted'!AB249/T$413)*T$414</f>
        <v>3.2613968611923272</v>
      </c>
      <c r="U249" s="270">
        <f>('Fluid (original units) sorted'!AD249/U$413)*U$414</f>
        <v>6.3916654348310367</v>
      </c>
      <c r="V249" s="270">
        <f>('Fluid (original units) sorted'!AE249/V$413)*V$414</f>
        <v>5.7540969734578171</v>
      </c>
      <c r="W249" s="270">
        <f>('Fluid (original units) sorted'!V249/W$413)*W$414</f>
        <v>0.93812375249501001</v>
      </c>
      <c r="X249" s="270">
        <f>('Fluid (original units) sorted'!T249/X$413)*X$414</f>
        <v>14.702191452981044</v>
      </c>
      <c r="Y249" s="270">
        <f>('Fluid (original units) sorted'!U249/Y$413)*Y$414</f>
        <v>0.45526276078499578</v>
      </c>
      <c r="Z249" s="270">
        <f>('Fluid (original units) sorted'!W249/Z$413)*Z$414</f>
        <v>1.6457519029006377E-2</v>
      </c>
      <c r="AA249" s="270"/>
      <c r="AB249" s="291"/>
      <c r="AC249" s="265">
        <f t="shared" si="3"/>
        <v>15.67191046370958</v>
      </c>
      <c r="AD249" s="226"/>
      <c r="AE249" s="225"/>
      <c r="AF249" s="225"/>
      <c r="AG249" s="225"/>
      <c r="AH249" s="56"/>
      <c r="AJ249" s="82"/>
      <c r="AL249" s="227"/>
      <c r="AM249" s="223"/>
      <c r="AN249" s="228"/>
      <c r="AO249" s="227"/>
      <c r="AP249" s="227"/>
    </row>
    <row r="250" spans="1:42" s="39" customFormat="1">
      <c r="A250" s="51" t="str">
        <f>'Fluid (molkg) '!A250</f>
        <v>Lake City (Parman) Hot Springs</v>
      </c>
      <c r="B250" s="39" t="str">
        <f>'Fluid (molkg) '!B250</f>
        <v>Lake City Area (Hwy 18 to Fandango Pass)</v>
      </c>
      <c r="C250" s="39" t="str">
        <f>'Fluid (molkg) '!C250</f>
        <v>Location Approxmate</v>
      </c>
      <c r="D250" s="39" t="str">
        <f>'Fluid (molkg) '!D250</f>
        <v>Hot Spring</v>
      </c>
      <c r="E250" s="39">
        <f>'Fluid (molkg) '!E250</f>
        <v>0</v>
      </c>
      <c r="F250" s="222">
        <f>'Fluid (molkg) '!F250</f>
        <v>0</v>
      </c>
      <c r="G250" s="39">
        <f>'Fluid (molkg) '!G250</f>
        <v>41.666666999999997</v>
      </c>
      <c r="H250" s="230">
        <f>'Fluid (molkg) '!H250</f>
        <v>-120.2</v>
      </c>
      <c r="I250" s="51" t="str">
        <f>'Fluid (molkg) '!I250</f>
        <v>Lake City (Parman) Hot Springs</v>
      </c>
      <c r="J250" s="223">
        <f>'Fluid (molkg) '!J250</f>
        <v>0.25123580750040131</v>
      </c>
      <c r="K250" s="233">
        <f>'Fluid (molkg) '!K250</f>
        <v>0</v>
      </c>
      <c r="L250" s="43">
        <f>'Fluid (molkg) '!L250</f>
        <v>0</v>
      </c>
      <c r="M250" s="229">
        <f>'Fluid (molkg) '!M250</f>
        <v>22201</v>
      </c>
      <c r="N250" s="270">
        <f>'Fluid (molkg) '!N250</f>
        <v>1.2589254117941623E-9</v>
      </c>
      <c r="O250" s="270" t="str">
        <f>'Fluid (molkg) '!O250</f>
        <v/>
      </c>
      <c r="P250" s="55"/>
      <c r="Q250" s="268"/>
      <c r="R250" s="265" t="s">
        <v>492</v>
      </c>
      <c r="S250" s="270">
        <f>('Fluid (original units) sorted'!AF250/S$413)*S$414</f>
        <v>0.18948961131101388</v>
      </c>
      <c r="T250" s="270">
        <f>('Fluid (original units) sorted'!AB250/T$413)*T$414</f>
        <v>3.2941747190937578</v>
      </c>
      <c r="U250" s="270">
        <f>('Fluid (original units) sorted'!AD250/U$413)*U$414</f>
        <v>6.7456013058151658</v>
      </c>
      <c r="V250" s="270"/>
      <c r="W250" s="270">
        <f>('Fluid (original units) sorted'!V250/W$413)*W$414</f>
        <v>1.5469061876247505</v>
      </c>
      <c r="X250" s="270">
        <f>('Fluid (original units) sorted'!T250/X$413)*X$414</f>
        <v>16.268105335547073</v>
      </c>
      <c r="Y250" s="270">
        <f>('Fluid (original units) sorted'!U250/Y$413)*Y$414</f>
        <v>0.46037807270392828</v>
      </c>
      <c r="Z250" s="270">
        <f>('Fluid (original units) sorted'!W250/Z$413)*Z$414</f>
        <v>5.0195433038469447E-2</v>
      </c>
      <c r="AA250" s="270"/>
      <c r="AB250" s="291"/>
      <c r="AC250" s="265">
        <f t="shared" si="3"/>
        <v>10.516542933043979</v>
      </c>
      <c r="AD250" s="226"/>
      <c r="AE250" s="225"/>
      <c r="AF250" s="130"/>
      <c r="AG250" s="225"/>
      <c r="AH250" s="54"/>
      <c r="AJ250" s="51"/>
      <c r="AL250" s="227"/>
      <c r="AM250" s="223"/>
      <c r="AN250" s="228"/>
      <c r="AO250" s="227"/>
      <c r="AP250" s="227"/>
    </row>
    <row r="251" spans="1:42" s="39" customFormat="1">
      <c r="F251" s="222"/>
      <c r="J251" s="223"/>
      <c r="K251" s="47"/>
      <c r="L251" s="43"/>
      <c r="M251" s="222"/>
      <c r="N251" s="270"/>
      <c r="O251" s="270"/>
      <c r="P251" s="232"/>
      <c r="Q251" s="270"/>
      <c r="R251" s="265" t="s">
        <v>492</v>
      </c>
      <c r="S251" s="270"/>
      <c r="T251" s="270"/>
      <c r="U251" s="270"/>
      <c r="V251" s="270"/>
      <c r="W251" s="270"/>
      <c r="X251" s="270"/>
      <c r="Y251" s="270"/>
      <c r="Z251" s="270"/>
      <c r="AA251" s="270"/>
      <c r="AB251" s="291"/>
      <c r="AC251" s="265"/>
      <c r="AD251" s="226"/>
      <c r="AE251" s="225"/>
      <c r="AF251" s="225"/>
      <c r="AG251" s="225"/>
      <c r="AH251" s="47"/>
      <c r="AL251" s="227"/>
      <c r="AM251" s="223"/>
      <c r="AN251" s="228"/>
      <c r="AO251" s="227"/>
      <c r="AP251" s="227"/>
    </row>
    <row r="252" spans="1:42" s="39" customFormat="1">
      <c r="F252" s="222"/>
      <c r="J252" s="223"/>
      <c r="K252" s="47"/>
      <c r="L252" s="43"/>
      <c r="M252" s="222"/>
      <c r="N252" s="270"/>
      <c r="O252" s="270"/>
      <c r="P252" s="232"/>
      <c r="Q252" s="270"/>
      <c r="R252" s="265" t="s">
        <v>492</v>
      </c>
      <c r="S252" s="270"/>
      <c r="T252" s="270"/>
      <c r="U252" s="270"/>
      <c r="V252" s="270"/>
      <c r="W252" s="270"/>
      <c r="X252" s="270"/>
      <c r="Y252" s="270"/>
      <c r="Z252" s="270"/>
      <c r="AA252" s="270"/>
      <c r="AB252" s="291"/>
      <c r="AC252" s="265"/>
      <c r="AD252" s="226"/>
      <c r="AE252" s="225"/>
      <c r="AF252" s="225"/>
      <c r="AG252" s="225"/>
      <c r="AH252" s="47"/>
      <c r="AL252" s="227"/>
      <c r="AM252" s="223"/>
      <c r="AN252" s="228"/>
      <c r="AO252" s="227"/>
      <c r="AP252" s="227"/>
    </row>
    <row r="253" spans="1:42" s="39" customFormat="1">
      <c r="F253" s="222"/>
      <c r="J253" s="223"/>
      <c r="K253" s="47"/>
      <c r="L253" s="43"/>
      <c r="M253" s="222"/>
      <c r="N253" s="270"/>
      <c r="O253" s="270"/>
      <c r="P253" s="232"/>
      <c r="Q253" s="270"/>
      <c r="R253" s="265" t="s">
        <v>492</v>
      </c>
      <c r="S253" s="270"/>
      <c r="T253" s="270"/>
      <c r="U253" s="270"/>
      <c r="V253" s="270"/>
      <c r="W253" s="270"/>
      <c r="X253" s="270"/>
      <c r="Y253" s="270"/>
      <c r="Z253" s="270"/>
      <c r="AA253" s="270"/>
      <c r="AB253" s="291"/>
      <c r="AC253" s="265"/>
      <c r="AD253" s="226"/>
      <c r="AE253" s="225"/>
      <c r="AF253" s="225"/>
      <c r="AG253" s="225"/>
      <c r="AH253" s="47"/>
      <c r="AL253" s="227"/>
      <c r="AM253" s="223"/>
      <c r="AN253" s="228"/>
      <c r="AO253" s="227"/>
      <c r="AP253" s="227"/>
    </row>
    <row r="254" spans="1:42" s="39" customFormat="1">
      <c r="F254" s="222"/>
      <c r="J254" s="223"/>
      <c r="K254" s="47"/>
      <c r="L254" s="43"/>
      <c r="M254" s="222"/>
      <c r="N254" s="270"/>
      <c r="O254" s="270"/>
      <c r="P254" s="232"/>
      <c r="Q254" s="270"/>
      <c r="R254" s="265" t="s">
        <v>492</v>
      </c>
      <c r="S254" s="270"/>
      <c r="T254" s="270"/>
      <c r="U254" s="270"/>
      <c r="V254" s="270"/>
      <c r="W254" s="270"/>
      <c r="X254" s="270"/>
      <c r="Y254" s="270"/>
      <c r="Z254" s="270"/>
      <c r="AA254" s="270"/>
      <c r="AB254" s="291"/>
      <c r="AC254" s="265"/>
      <c r="AD254" s="226"/>
      <c r="AE254" s="225"/>
      <c r="AF254" s="225"/>
      <c r="AG254" s="225"/>
      <c r="AH254" s="47"/>
      <c r="AL254" s="227"/>
      <c r="AM254" s="223"/>
      <c r="AN254" s="228"/>
      <c r="AO254" s="227"/>
      <c r="AP254" s="227"/>
    </row>
    <row r="255" spans="1:42" s="39" customFormat="1">
      <c r="F255" s="222"/>
      <c r="J255" s="223"/>
      <c r="K255" s="47"/>
      <c r="L255" s="43"/>
      <c r="M255" s="229"/>
      <c r="N255" s="270"/>
      <c r="O255" s="270"/>
      <c r="P255" s="232"/>
      <c r="Q255" s="270"/>
      <c r="R255" s="265" t="s">
        <v>492</v>
      </c>
      <c r="S255" s="270"/>
      <c r="T255" s="270"/>
      <c r="U255" s="270"/>
      <c r="V255" s="270"/>
      <c r="W255" s="270"/>
      <c r="X255" s="270"/>
      <c r="Y255" s="270"/>
      <c r="Z255" s="270"/>
      <c r="AA255" s="270"/>
      <c r="AB255" s="291"/>
      <c r="AC255" s="265"/>
      <c r="AD255" s="226"/>
      <c r="AE255" s="225"/>
      <c r="AF255" s="225"/>
      <c r="AG255" s="225"/>
      <c r="AH255" s="47"/>
      <c r="AL255" s="227"/>
      <c r="AM255" s="223"/>
      <c r="AN255" s="228"/>
      <c r="AO255" s="227"/>
      <c r="AP255" s="227"/>
    </row>
    <row r="256" spans="1:42" s="39" customFormat="1">
      <c r="F256" s="222"/>
      <c r="J256" s="223"/>
      <c r="K256" s="47"/>
      <c r="L256" s="43"/>
      <c r="M256" s="229"/>
      <c r="N256" s="270"/>
      <c r="O256" s="270"/>
      <c r="P256" s="232"/>
      <c r="Q256" s="270"/>
      <c r="R256" s="265" t="s">
        <v>492</v>
      </c>
      <c r="S256" s="270"/>
      <c r="T256" s="270"/>
      <c r="U256" s="270"/>
      <c r="V256" s="270"/>
      <c r="W256" s="270"/>
      <c r="X256" s="270"/>
      <c r="Y256" s="270"/>
      <c r="Z256" s="270"/>
      <c r="AA256" s="270"/>
      <c r="AB256" s="291"/>
      <c r="AC256" s="265"/>
      <c r="AD256" s="226"/>
      <c r="AE256" s="225"/>
      <c r="AF256" s="225"/>
      <c r="AG256" s="225"/>
      <c r="AH256" s="47"/>
      <c r="AL256" s="227"/>
      <c r="AM256" s="223"/>
      <c r="AN256" s="228"/>
      <c r="AO256" s="227"/>
      <c r="AP256" s="227"/>
    </row>
    <row r="257" spans="1:42" s="39" customFormat="1">
      <c r="A257" s="39" t="str">
        <f>'Fluid (molkg) '!A257</f>
        <v>LCGC-5 (Spring outflow to lake - dirty)</v>
      </c>
      <c r="B257" s="39" t="str">
        <f>'Fluid (molkg) '!B257</f>
        <v>Lake City Area (Hwy 18 to Fandango Pass)</v>
      </c>
      <c r="C257" s="39">
        <f>'Fluid (molkg) '!C257</f>
        <v>0</v>
      </c>
      <c r="D257" s="39" t="str">
        <f>'Fluid (molkg) '!D257</f>
        <v>Hot Spring</v>
      </c>
      <c r="E257" s="39">
        <f>'Fluid (molkg) '!E257</f>
        <v>0</v>
      </c>
      <c r="F257" s="222">
        <f>'Fluid (molkg) '!F257</f>
        <v>2</v>
      </c>
      <c r="G257" s="39">
        <f>'Fluid (molkg) '!G257</f>
        <v>41.670586</v>
      </c>
      <c r="H257" s="230">
        <f>'Fluid (molkg) '!H257</f>
        <v>-120.20582</v>
      </c>
      <c r="I257" s="39" t="str">
        <f>'Fluid (molkg) '!I257</f>
        <v>LCGC-5 (Spring outflow to lake - dirty)</v>
      </c>
      <c r="J257" s="223">
        <f>'Fluid (molkg) '!J257</f>
        <v>-8.8132731361230711E-3</v>
      </c>
      <c r="K257" s="43">
        <f>'Fluid (molkg) '!K257</f>
        <v>80.06</v>
      </c>
      <c r="L257" s="43">
        <f>'Fluid (molkg) '!L257</f>
        <v>26.7</v>
      </c>
      <c r="M257" s="39">
        <f>'Fluid (molkg) '!M257</f>
        <v>2003</v>
      </c>
      <c r="N257" s="270">
        <f>'Fluid (molkg) '!N257</f>
        <v>4.265795188015919E-9</v>
      </c>
      <c r="O257" s="270" t="str">
        <f>'Fluid (molkg) '!O257</f>
        <v/>
      </c>
      <c r="P257" s="55"/>
      <c r="Q257" s="268"/>
      <c r="R257" s="265" t="s">
        <v>492</v>
      </c>
      <c r="S257" s="270">
        <f>('Fluid (original units) sorted'!AF257/S$413)*S$414</f>
        <v>0.33160681979427431</v>
      </c>
      <c r="T257" s="270">
        <f>('Fluid (original units) sorted'!AB257/T$413)*T$414</f>
        <v>4.5561222482988288</v>
      </c>
      <c r="U257" s="270">
        <f>('Fluid (original units) sorted'!AD257/U$413)*U$414</f>
        <v>5.267398550528509</v>
      </c>
      <c r="V257" s="270">
        <f>('Fluid (original units) sorted'!AE257/V$413)*V$414</f>
        <v>5.7258906157447882</v>
      </c>
      <c r="W257" s="270">
        <f>('Fluid (original units) sorted'!V257/W$413)*W$414</f>
        <v>1.4021956087824352</v>
      </c>
      <c r="X257" s="270">
        <f>('Fluid (original units) sorted'!T257/X$413)*X$414</f>
        <v>13.484258433207465</v>
      </c>
      <c r="Y257" s="270">
        <f>('Fluid (original units) sorted'!U257/Y$413)*Y$414</f>
        <v>0.36574480220367639</v>
      </c>
      <c r="Z257" s="270">
        <f>('Fluid (original units) sorted'!W257/Z$413)*Z$414</f>
        <v>0.35136803126928612</v>
      </c>
      <c r="AA257" s="270"/>
      <c r="AB257" s="291"/>
      <c r="AC257" s="265">
        <f t="shared" si="3"/>
        <v>9.6165316370632592</v>
      </c>
      <c r="AD257" s="226"/>
      <c r="AE257" s="225"/>
      <c r="AF257" s="225"/>
      <c r="AG257" s="225"/>
      <c r="AH257" s="56"/>
      <c r="AJ257" s="82"/>
      <c r="AL257" s="227"/>
      <c r="AM257" s="223"/>
      <c r="AN257" s="228"/>
      <c r="AO257" s="227"/>
      <c r="AP257" s="227"/>
    </row>
    <row r="258" spans="1:42" s="39" customFormat="1">
      <c r="A258" s="39" t="str">
        <f>'Fluid (molkg) '!A258</f>
        <v>LCGC #1 (Spring outflow to lake)</v>
      </c>
      <c r="B258" s="39" t="str">
        <f>'Fluid (molkg) '!B258</f>
        <v>Lake City Area (Hwy 18 to Fandango Pass)</v>
      </c>
      <c r="C258" s="39">
        <f>'Fluid (molkg) '!C258</f>
        <v>0</v>
      </c>
      <c r="D258" s="39" t="str">
        <f>'Fluid (molkg) '!D258</f>
        <v>Hot Spring</v>
      </c>
      <c r="E258" s="39">
        <f>'Fluid (molkg) '!E258</f>
        <v>0</v>
      </c>
      <c r="F258" s="222">
        <f>'Fluid (molkg) '!F258</f>
        <v>2</v>
      </c>
      <c r="G258" s="39">
        <f>'Fluid (molkg) '!G258</f>
        <v>41.668461999999998</v>
      </c>
      <c r="H258" s="39">
        <f>'Fluid (molkg) '!H258</f>
        <v>-120.207286</v>
      </c>
      <c r="I258" s="39" t="str">
        <f>'Fluid (molkg) '!I258</f>
        <v>LCGC #1 (Spring outflow to lake)</v>
      </c>
      <c r="J258" s="223">
        <f>'Fluid (molkg) '!J258</f>
        <v>-1.3587713820951119E-2</v>
      </c>
      <c r="K258" s="43">
        <f>'Fluid (molkg) '!K258</f>
        <v>134.60000000000002</v>
      </c>
      <c r="L258" s="43">
        <f>'Fluid (molkg) '!L258</f>
        <v>57</v>
      </c>
      <c r="M258" s="39">
        <f>'Fluid (molkg) '!M258</f>
        <v>2003</v>
      </c>
      <c r="N258" s="270">
        <f>'Fluid (molkg) '!N258</f>
        <v>1.5135612484362029E-8</v>
      </c>
      <c r="O258" s="270" t="str">
        <f>'Fluid (molkg) '!O258</f>
        <v/>
      </c>
      <c r="P258" s="55"/>
      <c r="Q258" s="268"/>
      <c r="R258" s="265" t="s">
        <v>492</v>
      </c>
      <c r="S258" s="270">
        <f>('Fluid (original units) sorted'!AF258/S$413)*S$414</f>
        <v>0.35266122105105363</v>
      </c>
      <c r="T258" s="270">
        <f>('Fluid (original units) sorted'!AB258/T$413)*T$414</f>
        <v>3.6219532981080618</v>
      </c>
      <c r="U258" s="270">
        <f>('Fluid (original units) sorted'!AD258/U$413)*U$414</f>
        <v>6.6415025202315991</v>
      </c>
      <c r="V258" s="270">
        <f>('Fluid (original units) sorted'!AE258/V$413)*V$414</f>
        <v>5.923335119735988</v>
      </c>
      <c r="W258" s="270">
        <f>('Fluid (original units) sorted'!V258/W$413)*W$414</f>
        <v>1.032934131736527</v>
      </c>
      <c r="X258" s="270">
        <f>('Fluid (original units) sorted'!T258/X$413)*X$414</f>
        <v>14.528201021584819</v>
      </c>
      <c r="Y258" s="270">
        <f>('Fluid (original units) sorted'!U258/Y$413)*Y$414</f>
        <v>0.49874291209592231</v>
      </c>
      <c r="Z258" s="270">
        <f>('Fluid (original units) sorted'!W258/Z$413)*Z$414</f>
        <v>3.6206541863814029E-2</v>
      </c>
      <c r="AA258" s="270"/>
      <c r="AB258" s="291"/>
      <c r="AC258" s="265">
        <f t="shared" si="3"/>
        <v>14.064983017998054</v>
      </c>
      <c r="AD258" s="226"/>
      <c r="AE258" s="225"/>
      <c r="AF258" s="225"/>
      <c r="AG258" s="225"/>
      <c r="AH258" s="56"/>
      <c r="AJ258" s="82"/>
      <c r="AL258" s="227"/>
      <c r="AM258" s="223"/>
      <c r="AN258" s="228"/>
      <c r="AO258" s="227"/>
      <c r="AP258" s="227"/>
    </row>
    <row r="259" spans="1:42" s="39" customFormat="1">
      <c r="A259" s="39" t="str">
        <f>'Fluid (molkg) '!A259</f>
        <v>LCGC-6 (pool)</v>
      </c>
      <c r="B259" s="39" t="str">
        <f>'Fluid (molkg) '!B259</f>
        <v>Lake City Area (Hwy 18 to Fandango Pass)</v>
      </c>
      <c r="C259" s="39">
        <f>'Fluid (molkg) '!C259</f>
        <v>0</v>
      </c>
      <c r="D259" s="39" t="str">
        <f>'Fluid (molkg) '!D259</f>
        <v>Hot Spring</v>
      </c>
      <c r="E259" s="39">
        <f>'Fluid (molkg) '!E259</f>
        <v>0</v>
      </c>
      <c r="F259" s="222">
        <f>'Fluid (molkg) '!F259</f>
        <v>2</v>
      </c>
      <c r="G259" s="39">
        <f>'Fluid (molkg) '!G259</f>
        <v>41.684393999999998</v>
      </c>
      <c r="H259" s="39">
        <f>'Fluid (molkg) '!H259</f>
        <v>-120.211641</v>
      </c>
      <c r="I259" s="39" t="str">
        <f>'Fluid (molkg) '!I259</f>
        <v>LCGC-6 (pool)</v>
      </c>
      <c r="J259" s="223">
        <f>'Fluid (molkg) '!J259</f>
        <v>-1.4285220076722137E-2</v>
      </c>
      <c r="K259" s="43">
        <f>'Fluid (molkg) '!K259</f>
        <v>159.97999999999999</v>
      </c>
      <c r="L259" s="43">
        <f>'Fluid (molkg) '!L259</f>
        <v>71.099999999999994</v>
      </c>
      <c r="M259" s="39">
        <f>'Fluid (molkg) '!M259</f>
        <v>2003</v>
      </c>
      <c r="N259" s="270">
        <f>'Fluid (molkg) '!N259</f>
        <v>1.1748975549395268E-8</v>
      </c>
      <c r="O259" s="270" t="str">
        <f>'Fluid (molkg) '!O259</f>
        <v/>
      </c>
      <c r="P259" s="55"/>
      <c r="Q259" s="268"/>
      <c r="R259" s="265" t="s">
        <v>492</v>
      </c>
      <c r="S259" s="270">
        <f>('Fluid (original units) sorted'!AF259/S$413)*S$414</f>
        <v>0.35266122105105363</v>
      </c>
      <c r="T259" s="270">
        <f>('Fluid (original units) sorted'!AB259/T$413)*T$414</f>
        <v>2.3763946978537058</v>
      </c>
      <c r="U259" s="270">
        <f>('Fluid (original units) sorted'!AD259/U$413)*U$414</f>
        <v>7.1828162052661488</v>
      </c>
      <c r="V259" s="270">
        <f>('Fluid (original units) sorted'!AE259/V$413)*V$414</f>
        <v>6.1771923391532448</v>
      </c>
      <c r="W259" s="270">
        <f>('Fluid (original units) sorted'!V259/W$413)*W$414</f>
        <v>0.36277445109780437</v>
      </c>
      <c r="X259" s="270">
        <f>('Fluid (original units) sorted'!T259/X$413)*X$414</f>
        <v>14.963177100075381</v>
      </c>
      <c r="Y259" s="270">
        <f>('Fluid (original units) sorted'!U259/Y$413)*Y$414</f>
        <v>0.30180340321701965</v>
      </c>
      <c r="Z259" s="270">
        <f>('Fluid (original units) sorted'!W259/Z$413)*Z$414</f>
        <v>8.2287595145031887E-3</v>
      </c>
      <c r="AA259" s="270"/>
      <c r="AB259" s="291"/>
      <c r="AC259" s="265">
        <f t="shared" si="3"/>
        <v>41.246501937484268</v>
      </c>
      <c r="AD259" s="226"/>
      <c r="AE259" s="225"/>
      <c r="AF259" s="225"/>
      <c r="AG259" s="225"/>
      <c r="AH259" s="56"/>
      <c r="AJ259" s="82"/>
      <c r="AL259" s="227"/>
      <c r="AM259" s="223"/>
      <c r="AN259" s="228"/>
      <c r="AO259" s="227"/>
      <c r="AP259" s="227"/>
    </row>
    <row r="260" spans="1:42" s="39" customFormat="1">
      <c r="F260" s="222"/>
      <c r="J260" s="223"/>
      <c r="K260" s="47"/>
      <c r="L260" s="43"/>
      <c r="M260" s="229"/>
      <c r="N260" s="270"/>
      <c r="O260" s="270"/>
      <c r="P260" s="232"/>
      <c r="Q260" s="270"/>
      <c r="R260" s="265" t="s">
        <v>492</v>
      </c>
      <c r="S260" s="270"/>
      <c r="T260" s="270"/>
      <c r="U260" s="270"/>
      <c r="V260" s="270"/>
      <c r="W260" s="270"/>
      <c r="X260" s="270"/>
      <c r="Y260" s="270"/>
      <c r="Z260" s="270"/>
      <c r="AA260" s="270"/>
      <c r="AB260" s="291"/>
      <c r="AC260" s="265"/>
      <c r="AD260" s="226"/>
      <c r="AE260" s="225"/>
      <c r="AF260" s="225"/>
      <c r="AG260" s="225"/>
      <c r="AH260" s="47"/>
      <c r="AL260" s="227"/>
      <c r="AM260" s="223"/>
      <c r="AN260" s="228"/>
      <c r="AO260" s="227"/>
      <c r="AP260" s="227"/>
    </row>
    <row r="261" spans="1:42" s="39" customFormat="1">
      <c r="A261" s="39" t="str">
        <f>'Fluid (molkg) '!A261</f>
        <v>LCGC-12 (Hot well)</v>
      </c>
      <c r="B261" s="39" t="str">
        <f>'Fluid (molkg) '!B261</f>
        <v>Lake City Area (Hwy 18 to Fandango Pass)</v>
      </c>
      <c r="C261" s="39">
        <f>'Fluid (molkg) '!C261</f>
        <v>0</v>
      </c>
      <c r="D261" s="39" t="str">
        <f>'Fluid (molkg) '!D261</f>
        <v>Hot Spring</v>
      </c>
      <c r="E261" s="39">
        <f>'Fluid (molkg) '!E261</f>
        <v>0</v>
      </c>
      <c r="F261" s="222">
        <f>'Fluid (molkg) '!F261</f>
        <v>2</v>
      </c>
      <c r="G261" s="39">
        <f>'Fluid (molkg) '!G261</f>
        <v>41.685411000000002</v>
      </c>
      <c r="H261" s="39">
        <f>'Fluid (molkg) '!H261</f>
        <v>-120.215575</v>
      </c>
      <c r="I261" s="39" t="str">
        <f>'Fluid (molkg) '!I261</f>
        <v>LCGC-12 (Hot well)</v>
      </c>
      <c r="J261" s="223">
        <f>'Fluid (molkg) '!J261</f>
        <v>-2.4782418984740335E-2</v>
      </c>
      <c r="K261" s="43">
        <f>'Fluid (molkg) '!K261</f>
        <v>185</v>
      </c>
      <c r="L261" s="43">
        <f>'Fluid (molkg) '!L261</f>
        <v>85</v>
      </c>
      <c r="M261" s="39">
        <f>'Fluid (molkg) '!M261</f>
        <v>2003</v>
      </c>
      <c r="N261" s="270">
        <f>'Fluid (molkg) '!N261</f>
        <v>8.1283051616409861E-9</v>
      </c>
      <c r="O261" s="270" t="str">
        <f>'Fluid (molkg) '!O261</f>
        <v/>
      </c>
      <c r="P261" s="55"/>
      <c r="Q261" s="268"/>
      <c r="R261" s="265" t="s">
        <v>492</v>
      </c>
      <c r="S261" s="270">
        <f>('Fluid (original units) sorted'!AF261/S$413)*S$414</f>
        <v>0.30528881822330012</v>
      </c>
      <c r="T261" s="270">
        <f>('Fluid (original units) sorted'!AB261/T$413)*T$414</f>
        <v>3.3925082927980488</v>
      </c>
      <c r="U261" s="270">
        <f>('Fluid (original units) sorted'!AD261/U$413)*U$414</f>
        <v>6.4541247061811777</v>
      </c>
      <c r="V261" s="270">
        <f>('Fluid (original units) sorted'!AE261/V$413)*V$414</f>
        <v>5.3874143231884464</v>
      </c>
      <c r="W261" s="270">
        <f>('Fluid (original units) sorted'!V261/W$413)*W$414</f>
        <v>0.76846307385229551</v>
      </c>
      <c r="X261" s="270">
        <f>('Fluid (original units) sorted'!T261/X$413)*X$414</f>
        <v>13.397263217509353</v>
      </c>
      <c r="Y261" s="270">
        <f>('Fluid (original units) sorted'!U261/Y$413)*Y$414</f>
        <v>0.56779962300151154</v>
      </c>
      <c r="Z261" s="270">
        <f>('Fluid (original units) sorted'!W261/Z$413)*Z$414</f>
        <v>5.4309812795721051E-2</v>
      </c>
      <c r="AA261" s="270"/>
      <c r="AB261" s="291"/>
      <c r="AC261" s="265">
        <f t="shared" ref="AC261:AC323" si="4">X261/W261</f>
        <v>17.43384122590178</v>
      </c>
      <c r="AD261" s="226"/>
      <c r="AE261" s="225"/>
      <c r="AF261" s="225"/>
      <c r="AG261" s="225"/>
      <c r="AH261" s="56"/>
      <c r="AJ261" s="82"/>
      <c r="AL261" s="227"/>
      <c r="AM261" s="223"/>
      <c r="AN261" s="228"/>
      <c r="AO261" s="227"/>
      <c r="AP261" s="227"/>
    </row>
    <row r="262" spans="1:42" s="39" customFormat="1">
      <c r="A262" s="51" t="str">
        <f>'Fluid (molkg) '!A262</f>
        <v>SVF 9 Unnamed Spring (mud volcano area)</v>
      </c>
      <c r="B262" s="39" t="str">
        <f>'Fluid (molkg) '!B262</f>
        <v>Lake City Area (Hwy 18 to Fandango Pass)</v>
      </c>
      <c r="C262" s="39">
        <f>'Fluid (molkg) '!C262</f>
        <v>0</v>
      </c>
      <c r="D262" s="39" t="str">
        <f>'Fluid (molkg) '!D262</f>
        <v>Hot Spring</v>
      </c>
      <c r="E262" s="39">
        <f>'Fluid (molkg) '!E262</f>
        <v>0</v>
      </c>
      <c r="F262" s="222">
        <f>'Fluid (molkg) '!F262</f>
        <v>2</v>
      </c>
      <c r="G262" s="230">
        <f>'Fluid (molkg) '!G262</f>
        <v>41.667999999999999</v>
      </c>
      <c r="H262" s="39">
        <f>'Fluid (molkg) '!H262</f>
        <v>-120.20916699999999</v>
      </c>
      <c r="I262" s="51" t="str">
        <f>'Fluid (molkg) '!I262</f>
        <v>SVF 9 Unnamed Spring (mud volcano area)</v>
      </c>
      <c r="J262" s="223">
        <f>'Fluid (molkg) '!J262</f>
        <v>1.1815695465603389E-2</v>
      </c>
      <c r="K262" s="43">
        <f>'Fluid (molkg) '!K262</f>
        <v>186.8</v>
      </c>
      <c r="L262" s="43">
        <f>'Fluid (molkg) '!L262</f>
        <v>86</v>
      </c>
      <c r="M262" s="231">
        <f>'Fluid (molkg) '!M262</f>
        <v>1974</v>
      </c>
      <c r="N262" s="270" t="str">
        <f>'Fluid (molkg) '!N262</f>
        <v/>
      </c>
      <c r="O262" s="270" t="str">
        <f>'Fluid (molkg) '!O262</f>
        <v/>
      </c>
      <c r="P262" s="55"/>
      <c r="Q262" s="268"/>
      <c r="R262" s="265" t="s">
        <v>492</v>
      </c>
      <c r="S262" s="270">
        <f>('Fluid (original units) sorted'!AF262/S$413)*S$414</f>
        <v>0.35792482136524845</v>
      </c>
      <c r="T262" s="270">
        <f>('Fluid (original units) sorted'!AB262/T$413)*T$414</f>
        <v>2.0322271898886863</v>
      </c>
      <c r="U262" s="270">
        <f>('Fluid (original units) sorted'!AD262/U$413)*U$414</f>
        <v>6.8705198485154471</v>
      </c>
      <c r="V262" s="270">
        <f>('Fluid (original units) sorted'!AE262/V$413)*V$414</f>
        <v>6.2900177700053588</v>
      </c>
      <c r="W262" s="270">
        <f>('Fluid (original units) sorted'!V262/W$413)*W$414</f>
        <v>0.54890219560878251</v>
      </c>
      <c r="X262" s="270">
        <f>('Fluid (original units) sorted'!T262/X$413)*X$414</f>
        <v>14.919679492226326</v>
      </c>
      <c r="Y262" s="270">
        <f>('Fluid (original units) sorted'!U262/Y$413)*Y$414</f>
        <v>0.41689792139300175</v>
      </c>
      <c r="Z262" s="270">
        <f>('Fluid (original units) sorted'!W262/Z$413)*Z$414</f>
        <v>4.1143797572515944E-3</v>
      </c>
      <c r="AA262" s="270"/>
      <c r="AB262" s="291"/>
      <c r="AC262" s="265">
        <f t="shared" si="4"/>
        <v>27.180943365837777</v>
      </c>
      <c r="AD262" s="226"/>
      <c r="AE262" s="225"/>
      <c r="AF262" s="225"/>
      <c r="AG262" s="225"/>
      <c r="AH262" s="54"/>
      <c r="AJ262" s="79"/>
      <c r="AL262" s="227"/>
      <c r="AM262" s="223"/>
      <c r="AN262" s="228"/>
      <c r="AO262" s="227"/>
      <c r="AP262" s="227"/>
    </row>
    <row r="263" spans="1:42" s="39" customFormat="1">
      <c r="A263" s="39" t="str">
        <f>'Fluid (molkg) '!A263</f>
        <v>LCGC-3 (Seep)</v>
      </c>
      <c r="B263" s="39" t="str">
        <f>'Fluid (molkg) '!B263</f>
        <v>Lake City Area (Hwy 18 to Fandango Pass)</v>
      </c>
      <c r="C263" s="39">
        <f>'Fluid (molkg) '!C263</f>
        <v>0</v>
      </c>
      <c r="D263" s="39" t="str">
        <f>'Fluid (molkg) '!D263</f>
        <v>Hot Spring</v>
      </c>
      <c r="E263" s="39">
        <f>'Fluid (molkg) '!E263</f>
        <v>0</v>
      </c>
      <c r="F263" s="222">
        <f>'Fluid (molkg) '!F263</f>
        <v>2</v>
      </c>
      <c r="G263" s="39">
        <f>'Fluid (molkg) '!G263</f>
        <v>41.666615999999998</v>
      </c>
      <c r="H263" s="39">
        <f>'Fluid (molkg) '!H263</f>
        <v>-120.210277</v>
      </c>
      <c r="I263" s="39" t="str">
        <f>'Fluid (molkg) '!I263</f>
        <v>LCGC-3 (Seep)</v>
      </c>
      <c r="J263" s="223">
        <f>'Fluid (molkg) '!J263</f>
        <v>-5.0204707773744417E-3</v>
      </c>
      <c r="K263" s="43">
        <f>'Fluid (molkg) '!K263</f>
        <v>196.16</v>
      </c>
      <c r="L263" s="43">
        <f>'Fluid (molkg) '!L263</f>
        <v>91.2</v>
      </c>
      <c r="M263" s="39">
        <f>'Fluid (molkg) '!M263</f>
        <v>2003</v>
      </c>
      <c r="N263" s="270">
        <f>'Fluid (molkg) '!N263</f>
        <v>3.8018939632056113E-8</v>
      </c>
      <c r="O263" s="270" t="str">
        <f>'Fluid (molkg) '!O263</f>
        <v/>
      </c>
      <c r="P263" s="55"/>
      <c r="Q263" s="268"/>
      <c r="R263" s="265" t="s">
        <v>492</v>
      </c>
      <c r="S263" s="270">
        <f>('Fluid (original units) sorted'!AF263/S$413)*S$414</f>
        <v>0.23686201413876734</v>
      </c>
      <c r="T263" s="270">
        <f>('Fluid (original units) sorted'!AB263/T$413)*T$414</f>
        <v>3.6383422270587769</v>
      </c>
      <c r="U263" s="270">
        <f>('Fluid (original units) sorted'!AD263/U$413)*U$414</f>
        <v>4.9342824366610936</v>
      </c>
      <c r="V263" s="270">
        <f>('Fluid (original units) sorted'!AE263/V$413)*V$414</f>
        <v>4.1745409415282202</v>
      </c>
      <c r="W263" s="270">
        <f>('Fluid (original units) sorted'!V263/W$413)*W$414</f>
        <v>1.2924151696606787</v>
      </c>
      <c r="X263" s="270">
        <f>('Fluid (original units) sorted'!T263/X$413)*X$414</f>
        <v>11.091890001509366</v>
      </c>
      <c r="Y263" s="270">
        <f>('Fluid (original units) sorted'!U263/Y$413)*Y$414</f>
        <v>0.40666729755513664</v>
      </c>
      <c r="Z263" s="270">
        <f>('Fluid (original units) sorted'!W263/Z$413)*Z$414</f>
        <v>6.3361448261674558E-2</v>
      </c>
      <c r="AA263" s="270"/>
      <c r="AB263" s="291"/>
      <c r="AC263" s="265">
        <f t="shared" si="4"/>
        <v>8.582296356380219</v>
      </c>
      <c r="AD263" s="226"/>
      <c r="AE263" s="225"/>
      <c r="AF263" s="225"/>
      <c r="AG263" s="225"/>
      <c r="AH263" s="56"/>
      <c r="AJ263" s="82"/>
      <c r="AL263" s="227"/>
      <c r="AM263" s="223"/>
      <c r="AN263" s="228"/>
      <c r="AO263" s="227"/>
      <c r="AP263" s="227"/>
    </row>
    <row r="264" spans="1:42" s="39" customFormat="1">
      <c r="A264" s="39" t="str">
        <f>'Fluid (molkg) '!A264</f>
        <v>LCGC-7 (Cowbone)</v>
      </c>
      <c r="B264" s="39" t="str">
        <f>'Fluid (molkg) '!B264</f>
        <v>Lake City Area (Hwy 18 to Fandango Pass)</v>
      </c>
      <c r="C264" s="39">
        <f>'Fluid (molkg) '!C264</f>
        <v>0</v>
      </c>
      <c r="D264" s="39" t="str">
        <f>'Fluid (molkg) '!D264</f>
        <v>Hot Spring</v>
      </c>
      <c r="E264" s="39">
        <f>'Fluid (molkg) '!E264</f>
        <v>0</v>
      </c>
      <c r="F264" s="222">
        <f>'Fluid (molkg) '!F264</f>
        <v>2</v>
      </c>
      <c r="G264" s="39">
        <f>'Fluid (molkg) '!G264</f>
        <v>41.686712999999997</v>
      </c>
      <c r="H264" s="39">
        <f>'Fluid (molkg) '!H264</f>
        <v>-120.211405</v>
      </c>
      <c r="I264" s="39" t="str">
        <f>'Fluid (molkg) '!I264</f>
        <v>LCGC-7 (Cowbone)</v>
      </c>
      <c r="J264" s="223">
        <f>'Fluid (molkg) '!J264</f>
        <v>-1.3479113558170809E-2</v>
      </c>
      <c r="K264" s="43">
        <f>'Fluid (molkg) '!K264</f>
        <v>204.98</v>
      </c>
      <c r="L264" s="43">
        <f>'Fluid (molkg) '!L264</f>
        <v>96.1</v>
      </c>
      <c r="M264" s="39">
        <f>'Fluid (molkg) '!M264</f>
        <v>2003</v>
      </c>
      <c r="N264" s="270">
        <f>'Fluid (molkg) '!N264</f>
        <v>3.2359365692962729E-8</v>
      </c>
      <c r="O264" s="270">
        <f>'Fluid (molkg) '!O264</f>
        <v>0.99999992548980976</v>
      </c>
      <c r="P264" s="55"/>
      <c r="Q264" s="268"/>
      <c r="R264" s="265" t="s">
        <v>492</v>
      </c>
      <c r="S264" s="270">
        <f>('Fluid (original units) sorted'!AF264/S$413)*S$414</f>
        <v>0.34213402042266394</v>
      </c>
      <c r="T264" s="270">
        <f>('Fluid (original units) sorted'!AB264/T$413)*T$414</f>
        <v>2.5566729163115731</v>
      </c>
      <c r="U264" s="270">
        <f>('Fluid (original units) sorted'!AD264/U$413)*U$414</f>
        <v>6.6623222773483119</v>
      </c>
      <c r="V264" s="270">
        <f>('Fluid (original units) sorted'!AE264/V$413)*V$414</f>
        <v>5.8105096888838741</v>
      </c>
      <c r="W264" s="270">
        <f>('Fluid (original units) sorted'!V264/W$413)*W$414</f>
        <v>0.84830339321357284</v>
      </c>
      <c r="X264" s="270">
        <f>('Fluid (original units) sorted'!T264/X$413)*X$414</f>
        <v>13.614751256754635</v>
      </c>
      <c r="Y264" s="270">
        <f>('Fluid (original units) sorted'!U264/Y$413)*Y$414</f>
        <v>0.457820416744462</v>
      </c>
      <c r="Z264" s="270">
        <f>('Fluid (original units) sorted'!W264/Z$413)*Z$414</f>
        <v>4.1966673523966262E-2</v>
      </c>
      <c r="AA264" s="270"/>
      <c r="AB264" s="291"/>
      <c r="AC264" s="265">
        <f t="shared" si="4"/>
        <v>16.049389128550757</v>
      </c>
      <c r="AD264" s="226"/>
      <c r="AE264" s="225"/>
      <c r="AF264" s="225"/>
      <c r="AG264" s="225"/>
      <c r="AH264" s="56"/>
      <c r="AJ264" s="82"/>
      <c r="AL264" s="227"/>
      <c r="AM264" s="223"/>
      <c r="AN264" s="228"/>
      <c r="AO264" s="227"/>
      <c r="AP264" s="227"/>
    </row>
    <row r="265" spans="1:42" s="39" customFormat="1">
      <c r="F265" s="222"/>
      <c r="J265" s="223"/>
      <c r="K265" s="43"/>
      <c r="L265" s="43"/>
      <c r="M265" s="229"/>
      <c r="N265" s="270"/>
      <c r="O265" s="270"/>
      <c r="P265" s="232"/>
      <c r="Q265" s="270"/>
      <c r="R265" s="265" t="s">
        <v>492</v>
      </c>
      <c r="S265" s="270"/>
      <c r="T265" s="270"/>
      <c r="U265" s="270"/>
      <c r="V265" s="270"/>
      <c r="W265" s="270"/>
      <c r="X265" s="270"/>
      <c r="Y265" s="270"/>
      <c r="Z265" s="270"/>
      <c r="AA265" s="270"/>
      <c r="AB265" s="291"/>
      <c r="AC265" s="265"/>
      <c r="AD265" s="226"/>
      <c r="AE265" s="225"/>
      <c r="AF265" s="225"/>
      <c r="AG265" s="225"/>
      <c r="AH265" s="47"/>
      <c r="AL265" s="227"/>
      <c r="AM265" s="223"/>
      <c r="AN265" s="228"/>
      <c r="AO265" s="227"/>
      <c r="AP265" s="227"/>
    </row>
    <row r="266" spans="1:42" s="39" customFormat="1">
      <c r="F266" s="222"/>
      <c r="J266" s="223"/>
      <c r="K266" s="47"/>
      <c r="L266" s="43"/>
      <c r="M266" s="229"/>
      <c r="N266" s="270"/>
      <c r="O266" s="270"/>
      <c r="P266" s="232"/>
      <c r="Q266" s="270"/>
      <c r="R266" s="265" t="s">
        <v>492</v>
      </c>
      <c r="S266" s="270"/>
      <c r="T266" s="270"/>
      <c r="U266" s="270"/>
      <c r="V266" s="270"/>
      <c r="W266" s="270"/>
      <c r="X266" s="270"/>
      <c r="Y266" s="270"/>
      <c r="Z266" s="270"/>
      <c r="AA266" s="270"/>
      <c r="AB266" s="291"/>
      <c r="AC266" s="265"/>
      <c r="AD266" s="226"/>
      <c r="AE266" s="225"/>
      <c r="AF266" s="225"/>
      <c r="AG266" s="225"/>
      <c r="AH266" s="47"/>
      <c r="AL266" s="227"/>
      <c r="AM266" s="223"/>
      <c r="AN266" s="228"/>
      <c r="AO266" s="227"/>
      <c r="AP266" s="227"/>
    </row>
    <row r="267" spans="1:42" s="39" customFormat="1">
      <c r="F267" s="222"/>
      <c r="J267" s="223"/>
      <c r="K267" s="47"/>
      <c r="L267" s="43"/>
      <c r="M267" s="229"/>
      <c r="N267" s="270"/>
      <c r="O267" s="270"/>
      <c r="P267" s="232"/>
      <c r="Q267" s="270"/>
      <c r="R267" s="265" t="s">
        <v>492</v>
      </c>
      <c r="S267" s="270"/>
      <c r="T267" s="270"/>
      <c r="U267" s="270"/>
      <c r="V267" s="270"/>
      <c r="W267" s="270"/>
      <c r="X267" s="270"/>
      <c r="Y267" s="270"/>
      <c r="Z267" s="270"/>
      <c r="AA267" s="270"/>
      <c r="AB267" s="291"/>
      <c r="AC267" s="265"/>
      <c r="AD267" s="226"/>
      <c r="AE267" s="225"/>
      <c r="AF267" s="225"/>
      <c r="AG267" s="225"/>
      <c r="AH267" s="47"/>
      <c r="AL267" s="227"/>
      <c r="AM267" s="223"/>
      <c r="AN267" s="228"/>
      <c r="AO267" s="227"/>
      <c r="AP267" s="227"/>
    </row>
    <row r="268" spans="1:42" s="39" customFormat="1">
      <c r="F268" s="222"/>
      <c r="J268" s="223"/>
      <c r="K268" s="47"/>
      <c r="L268" s="43"/>
      <c r="M268" s="229"/>
      <c r="N268" s="270"/>
      <c r="O268" s="270"/>
      <c r="P268" s="232"/>
      <c r="Q268" s="270"/>
      <c r="R268" s="265" t="s">
        <v>492</v>
      </c>
      <c r="S268" s="270"/>
      <c r="T268" s="270"/>
      <c r="U268" s="270"/>
      <c r="V268" s="270"/>
      <c r="W268" s="270"/>
      <c r="X268" s="270"/>
      <c r="Y268" s="270"/>
      <c r="Z268" s="270"/>
      <c r="AA268" s="270"/>
      <c r="AB268" s="291"/>
      <c r="AC268" s="265"/>
      <c r="AD268" s="226"/>
      <c r="AE268" s="225"/>
      <c r="AF268" s="225"/>
      <c r="AG268" s="225"/>
      <c r="AH268" s="47"/>
      <c r="AL268" s="227"/>
      <c r="AM268" s="223"/>
      <c r="AN268" s="228"/>
      <c r="AO268" s="227"/>
      <c r="AP268" s="227"/>
    </row>
    <row r="269" spans="1:42" s="39" customFormat="1">
      <c r="F269" s="222"/>
      <c r="H269" s="230"/>
      <c r="J269" s="223"/>
      <c r="K269" s="47"/>
      <c r="L269" s="43"/>
      <c r="M269" s="229"/>
      <c r="N269" s="270"/>
      <c r="O269" s="270"/>
      <c r="P269" s="232"/>
      <c r="Q269" s="270"/>
      <c r="R269" s="265" t="s">
        <v>492</v>
      </c>
      <c r="S269" s="270"/>
      <c r="T269" s="270"/>
      <c r="U269" s="270"/>
      <c r="V269" s="270"/>
      <c r="W269" s="270"/>
      <c r="X269" s="270"/>
      <c r="Y269" s="270"/>
      <c r="Z269" s="270"/>
      <c r="AA269" s="270"/>
      <c r="AB269" s="291"/>
      <c r="AC269" s="265"/>
      <c r="AD269" s="226"/>
      <c r="AE269" s="225"/>
      <c r="AF269" s="225"/>
      <c r="AG269" s="225"/>
      <c r="AH269" s="47"/>
      <c r="AL269" s="227"/>
      <c r="AM269" s="223"/>
      <c r="AN269" s="228"/>
      <c r="AO269" s="227"/>
      <c r="AP269" s="227"/>
    </row>
    <row r="270" spans="1:42" s="39" customFormat="1">
      <c r="F270" s="222"/>
      <c r="J270" s="223"/>
      <c r="K270" s="47"/>
      <c r="L270" s="43"/>
      <c r="M270" s="229"/>
      <c r="N270" s="270"/>
      <c r="O270" s="270"/>
      <c r="P270" s="232"/>
      <c r="Q270" s="270"/>
      <c r="R270" s="265" t="s">
        <v>492</v>
      </c>
      <c r="S270" s="270"/>
      <c r="T270" s="270"/>
      <c r="U270" s="270"/>
      <c r="V270" s="270"/>
      <c r="W270" s="270"/>
      <c r="X270" s="270"/>
      <c r="Y270" s="270"/>
      <c r="Z270" s="270"/>
      <c r="AA270" s="270"/>
      <c r="AB270" s="270"/>
      <c r="AC270" s="265"/>
      <c r="AD270" s="226"/>
      <c r="AE270" s="224"/>
      <c r="AF270" s="224"/>
      <c r="AG270" s="224"/>
      <c r="AH270" s="47"/>
      <c r="AL270" s="227"/>
      <c r="AM270" s="223"/>
      <c r="AN270" s="228"/>
      <c r="AO270" s="227"/>
      <c r="AP270" s="227"/>
    </row>
    <row r="271" spans="1:42" s="39" customFormat="1">
      <c r="A271" s="39" t="str">
        <f>'Fluid (molkg) '!A271</f>
        <v>M-1 (Unnamed well N of Lake City)</v>
      </c>
      <c r="B271" s="39" t="str">
        <f>'Fluid (molkg) '!B271</f>
        <v>Lake City Area (Hwy 18 to Fandango Pass)</v>
      </c>
      <c r="C271" s="39">
        <f>'Fluid (molkg) '!C271</f>
        <v>0</v>
      </c>
      <c r="D271" s="39" t="str">
        <f>'Fluid (molkg) '!D271</f>
        <v>Hot Well</v>
      </c>
      <c r="E271" s="39">
        <f>'Fluid (molkg) '!E271</f>
        <v>0</v>
      </c>
      <c r="F271" s="222">
        <f>'Fluid (molkg) '!F271</f>
        <v>0</v>
      </c>
      <c r="G271" s="39">
        <f>'Fluid (molkg) '!G271</f>
        <v>41.671666999999999</v>
      </c>
      <c r="H271" s="39">
        <f>'Fluid (molkg) '!H271</f>
        <v>-120.215833</v>
      </c>
      <c r="I271" s="51" t="str">
        <f>'Fluid (molkg) '!I271</f>
        <v>Unnamed well north of Lake City</v>
      </c>
      <c r="J271" s="223">
        <f>'Fluid (molkg) '!J271</f>
        <v>0.96662675617326332</v>
      </c>
      <c r="K271" s="43">
        <f>'Fluid (molkg) '!K271</f>
        <v>114.98</v>
      </c>
      <c r="L271" s="43">
        <f>'Fluid (molkg) '!L271</f>
        <v>46.1</v>
      </c>
      <c r="M271" s="229">
        <f>'Fluid (molkg) '!M271</f>
        <v>22183</v>
      </c>
      <c r="N271" s="270">
        <f>'Fluid (molkg) '!N271</f>
        <v>9.9999999999999995E-8</v>
      </c>
      <c r="O271" s="270" t="str">
        <f>'Fluid (molkg) '!O271</f>
        <v/>
      </c>
      <c r="P271" s="55"/>
      <c r="Q271" s="268"/>
      <c r="R271" s="265" t="s">
        <v>492</v>
      </c>
      <c r="S271" s="270"/>
      <c r="T271" s="270"/>
      <c r="U271" s="270"/>
      <c r="V271" s="270">
        <f>('Fluid (original units) sorted'!AE271/V$413)*V$414</f>
        <v>0.16641751050686823</v>
      </c>
      <c r="W271" s="270"/>
      <c r="X271" s="270">
        <f>('Fluid (original units) sorted'!T271/X$413)*X$414</f>
        <v>9.1344976483018314</v>
      </c>
      <c r="Y271" s="270">
        <f>('Fluid (original units) sorted'!U271/Y$413)*Y$414</f>
        <v>0.66499054946122971</v>
      </c>
      <c r="Z271" s="270"/>
      <c r="AA271" s="270"/>
      <c r="AB271" s="268"/>
      <c r="AC271" s="265"/>
      <c r="AD271" s="226"/>
      <c r="AE271" s="130"/>
      <c r="AF271" s="225"/>
      <c r="AG271" s="130"/>
      <c r="AH271" s="54"/>
      <c r="AJ271" s="51"/>
      <c r="AL271" s="227"/>
      <c r="AM271" s="223"/>
      <c r="AN271" s="228"/>
      <c r="AO271" s="227"/>
      <c r="AP271" s="227"/>
    </row>
    <row r="272" spans="1:42" s="39" customFormat="1">
      <c r="F272" s="222"/>
      <c r="J272" s="223"/>
      <c r="K272" s="47"/>
      <c r="L272" s="43"/>
      <c r="M272" s="229"/>
      <c r="N272" s="270"/>
      <c r="O272" s="270"/>
      <c r="P272" s="232"/>
      <c r="Q272" s="270"/>
      <c r="R272" s="265" t="s">
        <v>492</v>
      </c>
      <c r="S272" s="270"/>
      <c r="T272" s="270"/>
      <c r="U272" s="270"/>
      <c r="V272" s="270"/>
      <c r="W272" s="270"/>
      <c r="X272" s="270"/>
      <c r="Y272" s="270"/>
      <c r="Z272" s="270"/>
      <c r="AA272" s="270"/>
      <c r="AB272" s="291"/>
      <c r="AC272" s="265"/>
      <c r="AD272" s="226"/>
      <c r="AE272" s="225"/>
      <c r="AF272" s="225"/>
      <c r="AG272" s="225"/>
      <c r="AH272" s="47"/>
      <c r="AL272" s="227"/>
      <c r="AM272" s="223"/>
      <c r="AN272" s="228"/>
      <c r="AO272" s="227"/>
      <c r="AP272" s="227"/>
    </row>
    <row r="273" spans="1:43" s="39" customFormat="1">
      <c r="F273" s="222"/>
      <c r="J273" s="223"/>
      <c r="K273" s="47"/>
      <c r="L273" s="43"/>
      <c r="M273" s="229"/>
      <c r="N273" s="270"/>
      <c r="O273" s="270"/>
      <c r="P273" s="232"/>
      <c r="Q273" s="270"/>
      <c r="R273" s="265" t="s">
        <v>492</v>
      </c>
      <c r="S273" s="270"/>
      <c r="T273" s="270"/>
      <c r="U273" s="270"/>
      <c r="V273" s="270"/>
      <c r="W273" s="270"/>
      <c r="X273" s="270"/>
      <c r="Y273" s="270"/>
      <c r="Z273" s="270"/>
      <c r="AA273" s="270"/>
      <c r="AB273" s="291"/>
      <c r="AC273" s="265"/>
      <c r="AD273" s="226"/>
      <c r="AE273" s="225"/>
      <c r="AF273" s="225"/>
      <c r="AG273" s="225"/>
      <c r="AH273" s="232"/>
      <c r="AL273" s="227"/>
      <c r="AM273" s="223"/>
      <c r="AN273" s="228"/>
      <c r="AO273" s="227"/>
      <c r="AP273" s="227"/>
    </row>
    <row r="274" spans="1:43" s="39" customFormat="1">
      <c r="F274" s="222"/>
      <c r="G274" s="230"/>
      <c r="H274" s="230"/>
      <c r="J274" s="223"/>
      <c r="K274" s="47"/>
      <c r="L274" s="43"/>
      <c r="M274" s="229"/>
      <c r="N274" s="270"/>
      <c r="O274" s="270"/>
      <c r="P274" s="232"/>
      <c r="Q274" s="270"/>
      <c r="R274" s="265" t="s">
        <v>492</v>
      </c>
      <c r="S274" s="270"/>
      <c r="T274" s="270"/>
      <c r="U274" s="270"/>
      <c r="V274" s="270"/>
      <c r="W274" s="270"/>
      <c r="X274" s="270"/>
      <c r="Y274" s="270"/>
      <c r="Z274" s="270"/>
      <c r="AA274" s="270"/>
      <c r="AB274" s="291"/>
      <c r="AC274" s="265"/>
      <c r="AD274" s="226"/>
      <c r="AE274" s="225"/>
      <c r="AF274" s="225"/>
      <c r="AG274" s="225"/>
      <c r="AH274" s="47"/>
      <c r="AL274" s="227"/>
      <c r="AM274" s="223"/>
      <c r="AN274" s="228"/>
      <c r="AO274" s="227"/>
      <c r="AP274" s="227"/>
    </row>
    <row r="275" spans="1:43" s="39" customFormat="1">
      <c r="A275" s="39" t="str">
        <f>'Fluid (molkg) '!A275</f>
        <v>Phipps #2</v>
      </c>
      <c r="B275" s="39" t="str">
        <f>'Fluid (molkg) '!B275</f>
        <v>Lake City Area (Hwy 18 to Fandango Pass)</v>
      </c>
      <c r="C275" s="39">
        <f>'Fluid (molkg) '!C275</f>
        <v>0</v>
      </c>
      <c r="D275" s="39" t="str">
        <f>'Fluid (molkg) '!D275</f>
        <v>Hot well</v>
      </c>
      <c r="E275" s="39">
        <f>'Fluid (molkg) '!E275</f>
        <v>4500</v>
      </c>
      <c r="F275" s="222">
        <f>'Fluid (molkg) '!F275</f>
        <v>0</v>
      </c>
      <c r="G275" s="39">
        <f>'Fluid (molkg) '!G275</f>
        <v>41.671832999999999</v>
      </c>
      <c r="H275" s="39">
        <f>'Fluid (molkg) '!H275</f>
        <v>-120.219167</v>
      </c>
      <c r="I275" s="39" t="str">
        <f>'Fluid (molkg) '!I275</f>
        <v>Phipps #2 (Weir Box)</v>
      </c>
      <c r="J275" s="223">
        <f>'Fluid (molkg) '!J275</f>
        <v>3.7270371920151819E-3</v>
      </c>
      <c r="K275" s="43">
        <f>'Fluid (molkg) '!K275</f>
        <v>199.4</v>
      </c>
      <c r="L275" s="43">
        <f>'Fluid (molkg) '!L275</f>
        <v>93</v>
      </c>
      <c r="M275" s="39">
        <f>'Fluid (molkg) '!M275</f>
        <v>2003</v>
      </c>
      <c r="N275" s="270">
        <f>'Fluid (molkg) '!N275</f>
        <v>2.6915348039269064E-9</v>
      </c>
      <c r="O275" s="270" t="str">
        <f>'Fluid (molkg) '!O275</f>
        <v/>
      </c>
      <c r="P275" s="55"/>
      <c r="Q275" s="268"/>
      <c r="R275" s="265" t="s">
        <v>492</v>
      </c>
      <c r="S275" s="270">
        <f>('Fluid (original units) sorted'!AF275/S$413)*S$414</f>
        <v>0.43687882607817091</v>
      </c>
      <c r="T275" s="270">
        <f>('Fluid (original units) sorted'!AB275/T$413)*T$414</f>
        <v>3.2941747190937578</v>
      </c>
      <c r="U275" s="270">
        <f>('Fluid (original units) sorted'!AD275/U$413)*U$414</f>
        <v>7.0578976625658685</v>
      </c>
      <c r="V275" s="270">
        <f>('Fluid (original units) sorted'!AE275/V$413)*V$414</f>
        <v>6.5720813471356436</v>
      </c>
      <c r="W275" s="270">
        <f>('Fluid (original units) sorted'!V275/W$413)*W$414</f>
        <v>0.33283433133732537</v>
      </c>
      <c r="X275" s="270">
        <f>('Fluid (original units) sorted'!T275/X$413)*X$414</f>
        <v>16.355100551245183</v>
      </c>
      <c r="Y275" s="270">
        <f>('Fluid (original units) sorted'!U275/Y$413)*Y$414</f>
        <v>0.80310397127240818</v>
      </c>
      <c r="Z275" s="270"/>
      <c r="AA275" s="270"/>
      <c r="AB275" s="291"/>
      <c r="AC275" s="265">
        <f t="shared" si="4"/>
        <v>49.138862825630198</v>
      </c>
      <c r="AD275" s="226"/>
      <c r="AE275" s="225"/>
      <c r="AF275" s="225"/>
      <c r="AG275" s="225"/>
      <c r="AH275" s="56"/>
      <c r="AJ275" s="82"/>
      <c r="AL275" s="227"/>
      <c r="AM275" s="223"/>
      <c r="AN275" s="228"/>
      <c r="AO275" s="227"/>
      <c r="AP275" s="227"/>
    </row>
    <row r="276" spans="1:43" s="39" customFormat="1">
      <c r="A276" s="39" t="str">
        <f>'Fluid (molkg) '!A276</f>
        <v>Phipps #2</v>
      </c>
      <c r="B276" s="39" t="str">
        <f>'Fluid (molkg) '!B276</f>
        <v>Lake City Area (Hwy 18 to Fandango Pass)</v>
      </c>
      <c r="C276" s="39">
        <f>'Fluid (molkg) '!C276</f>
        <v>0</v>
      </c>
      <c r="D276" s="39" t="str">
        <f>'Fluid (molkg) '!D276</f>
        <v>Hot well</v>
      </c>
      <c r="E276" s="39">
        <f>'Fluid (molkg) '!E276</f>
        <v>4500</v>
      </c>
      <c r="F276" s="222">
        <f>'Fluid (molkg) '!F276</f>
        <v>0</v>
      </c>
      <c r="G276" s="39">
        <f>'Fluid (molkg) '!G276</f>
        <v>41.671832999999999</v>
      </c>
      <c r="H276" s="39">
        <f>'Fluid (molkg) '!H276</f>
        <v>-120.219167</v>
      </c>
      <c r="I276" s="39" t="str">
        <f>'Fluid (molkg) '!I276</f>
        <v>Phipps #2 (Weir Box)</v>
      </c>
      <c r="J276" s="223">
        <f>'Fluid (molkg) '!J276</f>
        <v>3.7270371920151819E-3</v>
      </c>
      <c r="K276" s="43">
        <f>'Fluid (molkg) '!K276</f>
        <v>199.4</v>
      </c>
      <c r="L276" s="43">
        <f>'Fluid (molkg) '!L276</f>
        <v>93</v>
      </c>
      <c r="M276" s="39">
        <f>'Fluid (molkg) '!M276</f>
        <v>2003</v>
      </c>
      <c r="N276" s="270">
        <f>'Fluid (molkg) '!N276</f>
        <v>2.6915348039269064E-9</v>
      </c>
      <c r="O276" s="270" t="str">
        <f>'Fluid (molkg) '!O276</f>
        <v/>
      </c>
      <c r="P276" s="55"/>
      <c r="Q276" s="268"/>
      <c r="R276" s="265" t="s">
        <v>492</v>
      </c>
      <c r="S276" s="270">
        <f>('Fluid (original units) sorted'!AF276/S$413)*S$414</f>
        <v>0.43687882607817091</v>
      </c>
      <c r="T276" s="270">
        <f>('Fluid (original units) sorted'!AB276/T$413)*T$414</f>
        <v>3.2941747190937578</v>
      </c>
      <c r="U276" s="270">
        <f>('Fluid (original units) sorted'!AD276/U$413)*U$414</f>
        <v>7.0578976625658685</v>
      </c>
      <c r="V276" s="270">
        <f>('Fluid (original units) sorted'!AE276/V$413)*V$414</f>
        <v>6.5720813471356436</v>
      </c>
      <c r="W276" s="270">
        <f>('Fluid (original units) sorted'!V276/W$413)*W$414</f>
        <v>0.33283433133732537</v>
      </c>
      <c r="X276" s="270">
        <f>('Fluid (original units) sorted'!T276/X$413)*X$414</f>
        <v>16.355100551245183</v>
      </c>
      <c r="Y276" s="270">
        <f>('Fluid (original units) sorted'!U276/Y$413)*Y$414</f>
        <v>0.80310397127240818</v>
      </c>
      <c r="Z276" s="270"/>
      <c r="AA276" s="270"/>
      <c r="AB276" s="291"/>
      <c r="AC276" s="265">
        <f t="shared" si="4"/>
        <v>49.138862825630198</v>
      </c>
      <c r="AD276" s="226"/>
      <c r="AE276" s="225"/>
      <c r="AF276" s="225"/>
      <c r="AG276" s="225"/>
      <c r="AH276" s="56"/>
      <c r="AJ276" s="82"/>
      <c r="AL276" s="227"/>
      <c r="AM276" s="223"/>
      <c r="AN276" s="228"/>
      <c r="AO276" s="227"/>
      <c r="AP276" s="227"/>
    </row>
    <row r="277" spans="1:43" s="39" customFormat="1">
      <c r="A277" s="39" t="str">
        <f>'Fluid (molkg) '!A277</f>
        <v>Phipps #2</v>
      </c>
      <c r="B277" s="39" t="str">
        <f>'Fluid (molkg) '!B277</f>
        <v>Lake City Area (Hwy 18 to Fandango Pass)</v>
      </c>
      <c r="C277" s="39">
        <f>'Fluid (molkg) '!C277</f>
        <v>0</v>
      </c>
      <c r="D277" s="39" t="str">
        <f>'Fluid (molkg) '!D277</f>
        <v>Hot well</v>
      </c>
      <c r="E277" s="39">
        <f>'Fluid (molkg) '!E277</f>
        <v>4500</v>
      </c>
      <c r="F277" s="222">
        <f>'Fluid (molkg) '!F277</f>
        <v>0</v>
      </c>
      <c r="G277" s="39">
        <f>'Fluid (molkg) '!G277</f>
        <v>41.671832999999999</v>
      </c>
      <c r="H277" s="39">
        <f>'Fluid (molkg) '!H277</f>
        <v>-120.219167</v>
      </c>
      <c r="I277" s="39" t="str">
        <f>'Fluid (molkg) '!I277</f>
        <v>Phipps #2 (Top of flow line)</v>
      </c>
      <c r="J277" s="223">
        <f>'Fluid (molkg) '!J277</f>
        <v>-2.9585148144345031E-2</v>
      </c>
      <c r="K277" s="43">
        <f>'Fluid (molkg) '!K277</f>
        <v>266</v>
      </c>
      <c r="L277" s="43">
        <f>'Fluid (molkg) '!L277</f>
        <v>130</v>
      </c>
      <c r="M277" s="39">
        <f>'Fluid (molkg) '!M277</f>
        <v>2003</v>
      </c>
      <c r="N277" s="270">
        <f>'Fluid (molkg) '!N277</f>
        <v>2.7542287033381632E-7</v>
      </c>
      <c r="O277" s="270" t="str">
        <f>'Fluid (molkg) '!O277</f>
        <v/>
      </c>
      <c r="P277" s="55"/>
      <c r="Q277" s="268"/>
      <c r="R277" s="265" t="s">
        <v>492</v>
      </c>
      <c r="S277" s="270">
        <f>('Fluid (original units) sorted'!AF277/S$413)*S$414</f>
        <v>0.38950642325041746</v>
      </c>
      <c r="T277" s="270">
        <f>('Fluid (original units) sorted'!AB277/T$413)*T$414</f>
        <v>2.8516736374244469</v>
      </c>
      <c r="U277" s="270">
        <f>('Fluid (original units) sorted'!AD277/U$413)*U$414</f>
        <v>6.7664210629318795</v>
      </c>
      <c r="V277" s="270">
        <f>('Fluid (original units) sorted'!AE277/V$413)*V$414</f>
        <v>5.7540969734578171</v>
      </c>
      <c r="W277" s="270">
        <f>('Fluid (original units) sorted'!V277/W$413)*W$414</f>
        <v>0.29990019960079839</v>
      </c>
      <c r="X277" s="270">
        <f>('Fluid (original units) sorted'!T277/X$413)*X$414</f>
        <v>13.875736903848972</v>
      </c>
      <c r="Y277" s="270">
        <f>('Fluid (original units) sorted'!U277/Y$413)*Y$414</f>
        <v>0.68033648521802736</v>
      </c>
      <c r="Z277" s="270"/>
      <c r="AA277" s="270"/>
      <c r="AB277" s="291"/>
      <c r="AC277" s="265">
        <f t="shared" si="4"/>
        <v>46.267848178557976</v>
      </c>
      <c r="AD277" s="226"/>
      <c r="AE277" s="225"/>
      <c r="AF277" s="225"/>
      <c r="AG277" s="225"/>
      <c r="AH277" s="56"/>
      <c r="AJ277" s="82"/>
      <c r="AL277" s="227"/>
      <c r="AM277" s="223"/>
      <c r="AN277" s="228"/>
      <c r="AO277" s="227"/>
      <c r="AP277" s="227"/>
    </row>
    <row r="278" spans="1:43" s="39" customFormat="1">
      <c r="A278" s="39" t="str">
        <f>'Fluid (molkg) '!A278</f>
        <v>Phipps #2</v>
      </c>
      <c r="B278" s="39" t="str">
        <f>'Fluid (molkg) '!B278</f>
        <v>Lake City Area (Hwy 18 to Fandango Pass)</v>
      </c>
      <c r="C278" s="39">
        <f>'Fluid (molkg) '!C278</f>
        <v>0</v>
      </c>
      <c r="D278" s="39" t="str">
        <f>'Fluid (molkg) '!D278</f>
        <v>Hot well</v>
      </c>
      <c r="E278" s="39">
        <f>'Fluid (molkg) '!E278</f>
        <v>4500</v>
      </c>
      <c r="F278" s="222">
        <f>'Fluid (molkg) '!F278</f>
        <v>0</v>
      </c>
      <c r="G278" s="39">
        <f>'Fluid (molkg) '!G278</f>
        <v>41.671832999999999</v>
      </c>
      <c r="H278" s="39">
        <f>'Fluid (molkg) '!H278</f>
        <v>-120.219167</v>
      </c>
      <c r="I278" s="39" t="str">
        <f>'Fluid (molkg) '!I278</f>
        <v>Phipps #2 (Bottom of flow line)</v>
      </c>
      <c r="J278" s="223">
        <f>'Fluid (molkg) '!J278</f>
        <v>-2.0068680501921014E-2</v>
      </c>
      <c r="K278" s="43">
        <f>'Fluid (molkg) '!K278</f>
        <v>266</v>
      </c>
      <c r="L278" s="43">
        <f>'Fluid (molkg) '!L278</f>
        <v>130</v>
      </c>
      <c r="M278" s="39">
        <f>'Fluid (molkg) '!M278</f>
        <v>2003</v>
      </c>
      <c r="N278" s="270">
        <f>'Fluid (molkg) '!N278</f>
        <v>7.2443596007498633E-10</v>
      </c>
      <c r="O278" s="270" t="str">
        <f>'Fluid (molkg) '!O278</f>
        <v/>
      </c>
      <c r="P278" s="55"/>
      <c r="Q278" s="268"/>
      <c r="R278" s="265" t="s">
        <v>492</v>
      </c>
      <c r="S278" s="270">
        <f>('Fluid (original units) sorted'!AF278/S$413)*S$414</f>
        <v>0.4052972241930019</v>
      </c>
      <c r="T278" s="270">
        <f>('Fluid (original units) sorted'!AB278/T$413)*T$414</f>
        <v>2.7861179216215861</v>
      </c>
      <c r="U278" s="270">
        <f>('Fluid (original units) sorted'!AD278/U$413)*U$414</f>
        <v>6.9746186340990146</v>
      </c>
      <c r="V278" s="270">
        <f>('Fluid (original units) sorted'!AE278/V$413)*V$414</f>
        <v>6.0643669083011309</v>
      </c>
      <c r="W278" s="270">
        <f>('Fluid (original units) sorted'!V278/W$413)*W$414</f>
        <v>0.27844311377245512</v>
      </c>
      <c r="X278" s="270">
        <f>('Fluid (original units) sorted'!T278/X$413)*X$414</f>
        <v>14.61519623728293</v>
      </c>
      <c r="Y278" s="270">
        <f>('Fluid (original units) sorted'!U278/Y$413)*Y$414</f>
        <v>0.69824007693429124</v>
      </c>
      <c r="Z278" s="270"/>
      <c r="AA278" s="270"/>
      <c r="AB278" s="291"/>
      <c r="AC278" s="265">
        <f t="shared" si="4"/>
        <v>52.488984336048368</v>
      </c>
      <c r="AD278" s="226"/>
      <c r="AE278" s="225"/>
      <c r="AF278" s="225"/>
      <c r="AG278" s="225"/>
      <c r="AH278" s="56"/>
      <c r="AJ278" s="82"/>
      <c r="AL278" s="227"/>
      <c r="AM278" s="223"/>
      <c r="AN278" s="228"/>
      <c r="AO278" s="227"/>
      <c r="AP278" s="227"/>
    </row>
    <row r="279" spans="1:43" s="39" customFormat="1">
      <c r="A279" s="39" t="str">
        <f>'Fluid (molkg) '!A279</f>
        <v>Phipps #2</v>
      </c>
      <c r="B279" s="39" t="str">
        <f>'Fluid (molkg) '!B279</f>
        <v>Lake City Area (Hwy 18 to Fandango Pass)</v>
      </c>
      <c r="C279" s="39">
        <f>'Fluid (molkg) '!C279</f>
        <v>0</v>
      </c>
      <c r="D279" s="39" t="str">
        <f>'Fluid (molkg) '!D279</f>
        <v>Hot well</v>
      </c>
      <c r="E279" s="39">
        <f>'Fluid (molkg) '!E279</f>
        <v>4500</v>
      </c>
      <c r="F279" s="222">
        <f>'Fluid (molkg) '!F279</f>
        <v>0</v>
      </c>
      <c r="G279" s="39">
        <f>'Fluid (molkg) '!G279</f>
        <v>41.671832999999999</v>
      </c>
      <c r="H279" s="39">
        <f>'Fluid (molkg) '!H279</f>
        <v>-120.219167</v>
      </c>
      <c r="I279" s="39" t="str">
        <f>'Fluid (molkg) '!I279</f>
        <v>Phipps-2 (Magma Energy exploration well</v>
      </c>
      <c r="J279" s="223">
        <f>'Fluid (molkg) '!J279</f>
        <v>3.3453970792007878E-3</v>
      </c>
      <c r="K279" s="43">
        <f>'Fluid (molkg) '!K279</f>
        <v>320</v>
      </c>
      <c r="L279" s="43">
        <f>'Fluid (molkg) '!L279</f>
        <v>160</v>
      </c>
      <c r="M279" s="39">
        <f>'Fluid (molkg) '!M279</f>
        <v>0</v>
      </c>
      <c r="N279" s="270" t="str">
        <f>'Fluid (molkg) '!N279</f>
        <v/>
      </c>
      <c r="O279" s="270" t="str">
        <f>'Fluid (molkg) '!O279</f>
        <v/>
      </c>
      <c r="P279" s="55"/>
      <c r="Q279" s="268"/>
      <c r="R279" s="265" t="s">
        <v>492</v>
      </c>
      <c r="S279" s="270">
        <f>('Fluid (original units) sorted'!AF279/S$413)*S$414</f>
        <v>0.35266122105105363</v>
      </c>
      <c r="T279" s="270">
        <f>('Fluid (original units) sorted'!AB279/T$413)*T$414</f>
        <v>2.540283987360858</v>
      </c>
      <c r="U279" s="270">
        <f>('Fluid (original units) sorted'!AD279/U$413)*U$414</f>
        <v>6.8705198485154471</v>
      </c>
      <c r="V279" s="270">
        <f>('Fluid (original units) sorted'!AE279/V$413)*V$414</f>
        <v>6.2618114122923298</v>
      </c>
      <c r="W279" s="270">
        <f>('Fluid (original units) sorted'!V279/W$413)*W$414</f>
        <v>0.94810379241516973</v>
      </c>
      <c r="X279" s="270">
        <f>('Fluid (original units) sorted'!T279/X$413)*X$414</f>
        <v>14.745689060830099</v>
      </c>
      <c r="Y279" s="270">
        <f>('Fluid (original units) sorted'!U279/Y$413)*Y$414</f>
        <v>0.41945557735246797</v>
      </c>
      <c r="Z279" s="270">
        <f>('Fluid (original units) sorted'!W279/Z$413)*Z$414</f>
        <v>1.9749022834807652E-2</v>
      </c>
      <c r="AA279" s="270"/>
      <c r="AB279" s="291"/>
      <c r="AC279" s="265">
        <f t="shared" si="4"/>
        <v>15.552821514686061</v>
      </c>
      <c r="AD279" s="226"/>
      <c r="AE279" s="225"/>
      <c r="AF279" s="225"/>
      <c r="AG279" s="225"/>
      <c r="AH279" s="56"/>
      <c r="AJ279" s="82"/>
      <c r="AL279" s="227"/>
      <c r="AM279" s="223"/>
      <c r="AN279" s="228"/>
      <c r="AO279" s="227"/>
      <c r="AP279" s="227"/>
    </row>
    <row r="280" spans="1:43" s="39" customFormat="1">
      <c r="F280" s="222"/>
      <c r="J280" s="223"/>
      <c r="K280" s="47"/>
      <c r="L280" s="43"/>
      <c r="M280" s="229"/>
      <c r="N280" s="270"/>
      <c r="O280" s="270"/>
      <c r="P280" s="232"/>
      <c r="Q280" s="270"/>
      <c r="R280" s="265" t="s">
        <v>492</v>
      </c>
      <c r="S280" s="270"/>
      <c r="T280" s="270"/>
      <c r="U280" s="270"/>
      <c r="V280" s="270"/>
      <c r="W280" s="270"/>
      <c r="X280" s="270"/>
      <c r="Y280" s="270"/>
      <c r="Z280" s="270"/>
      <c r="AA280" s="270"/>
      <c r="AB280" s="291"/>
      <c r="AC280" s="265"/>
      <c r="AD280" s="226"/>
      <c r="AE280" s="225"/>
      <c r="AF280" s="225"/>
      <c r="AG280" s="225"/>
      <c r="AH280" s="47"/>
      <c r="AL280" s="227"/>
      <c r="AM280" s="223"/>
      <c r="AN280" s="228"/>
      <c r="AO280" s="227"/>
      <c r="AP280" s="227"/>
    </row>
    <row r="281" spans="1:43" s="39" customFormat="1">
      <c r="F281" s="222"/>
      <c r="J281" s="223"/>
      <c r="K281" s="47"/>
      <c r="L281" s="43"/>
      <c r="M281" s="229"/>
      <c r="N281" s="270"/>
      <c r="O281" s="270"/>
      <c r="P281" s="232"/>
      <c r="Q281" s="270"/>
      <c r="R281" s="265" t="s">
        <v>492</v>
      </c>
      <c r="S281" s="270"/>
      <c r="T281" s="270"/>
      <c r="U281" s="270"/>
      <c r="V281" s="270"/>
      <c r="W281" s="270"/>
      <c r="X281" s="270"/>
      <c r="Y281" s="270"/>
      <c r="Z281" s="270"/>
      <c r="AA281" s="270"/>
      <c r="AB281" s="291"/>
      <c r="AC281" s="265"/>
      <c r="AD281" s="226"/>
      <c r="AE281" s="225"/>
      <c r="AF281" s="225"/>
      <c r="AG281" s="225"/>
      <c r="AH281" s="47"/>
      <c r="AL281" s="227"/>
      <c r="AM281" s="223"/>
      <c r="AN281" s="228"/>
      <c r="AO281" s="227"/>
      <c r="AP281" s="227"/>
    </row>
    <row r="282" spans="1:43" s="39" customFormat="1">
      <c r="A282" s="39" t="str">
        <f>'Fluid (molkg) '!A282</f>
        <v>Unnamed Cedarville well</v>
      </c>
      <c r="B282" s="39" t="str">
        <f>'Fluid (molkg) '!B282</f>
        <v>Lake City Area (Hwy 18 to Fandango Pass)</v>
      </c>
      <c r="C282" s="39" t="str">
        <f>'Fluid (molkg) '!C282</f>
        <v>Irrigation</v>
      </c>
      <c r="D282" s="39" t="str">
        <f>'Fluid (molkg) '!D282</f>
        <v>Artesian Hot Well</v>
      </c>
      <c r="E282" s="39">
        <f>'Fluid (molkg) '!E282</f>
        <v>450</v>
      </c>
      <c r="F282" s="222">
        <f>'Fluid (molkg) '!F282</f>
        <v>0</v>
      </c>
      <c r="G282" s="39">
        <f>'Fluid (molkg) '!G282</f>
        <v>41.714213000000001</v>
      </c>
      <c r="H282" s="39">
        <f>'Fluid (molkg) '!H282</f>
        <v>-120.197513</v>
      </c>
      <c r="I282" s="39" t="str">
        <f>'Fluid (molkg) '!I282</f>
        <v>44N/16E-06E02</v>
      </c>
      <c r="J282" s="223">
        <f>'Fluid (molkg) '!J282</f>
        <v>-2.3438620546102587E-2</v>
      </c>
      <c r="K282" s="43">
        <f>'Fluid (molkg) '!K282</f>
        <v>77</v>
      </c>
      <c r="L282" s="43">
        <f>'Fluid (molkg) '!L282</f>
        <v>25</v>
      </c>
      <c r="M282" s="229">
        <f>'Fluid (molkg) '!M282</f>
        <v>21438</v>
      </c>
      <c r="N282" s="270" t="str">
        <f>'Fluid (molkg) '!N282</f>
        <v/>
      </c>
      <c r="O282" s="270">
        <f>'Fluid (molkg) '!O282</f>
        <v>1E-8</v>
      </c>
      <c r="P282" s="232"/>
      <c r="Q282" s="270"/>
      <c r="R282" s="265" t="s">
        <v>492</v>
      </c>
      <c r="S282" s="270">
        <f>('Fluid (original units) sorted'!AF282/S$413)*S$414</f>
        <v>3.6845202199363811E-2</v>
      </c>
      <c r="T282" s="270">
        <f>('Fluid (original units) sorted'!AB282/T$413)*T$414</f>
        <v>4.5560408005443271</v>
      </c>
      <c r="U282" s="270">
        <f>('Fluid (original units) sorted'!AD282/U$413)*U$414</f>
        <v>3.95575385217556E-2</v>
      </c>
      <c r="V282" s="270">
        <f>('Fluid (original units) sorted'!AE282/V$413)*V$414</f>
        <v>1.9744450399119959</v>
      </c>
      <c r="W282" s="270">
        <f>('Fluid (original units) sorted'!V282/W$413)*W$414</f>
        <v>0.15968063872255492</v>
      </c>
      <c r="X282" s="270">
        <f>('Fluid (original units) sorted'!T282/X$413)*X$414</f>
        <v>6.0026698831697747</v>
      </c>
      <c r="Y282" s="270">
        <f>('Fluid (original units) sorted'!U282/Y$413)*Y$414</f>
        <v>0.10230623837865073</v>
      </c>
      <c r="Z282" s="270">
        <f>('Fluid (original units) sorted'!W282/Z$413)*Z$414</f>
        <v>4.1143797572515947E-2</v>
      </c>
      <c r="AA282" s="270"/>
      <c r="AB282" s="291"/>
      <c r="AC282" s="265">
        <f t="shared" si="4"/>
        <v>37.591720143350706</v>
      </c>
      <c r="AD282" s="226"/>
      <c r="AE282" s="225"/>
      <c r="AF282" s="225"/>
      <c r="AG282" s="225"/>
      <c r="AH282" s="47"/>
      <c r="AL282" s="227"/>
      <c r="AM282" s="223"/>
      <c r="AN282" s="228"/>
      <c r="AO282" s="227"/>
      <c r="AP282" s="227"/>
    </row>
    <row r="283" spans="1:43" s="39" customFormat="1">
      <c r="A283" s="39" t="str">
        <f>'Fluid (molkg) '!A283</f>
        <v>Unnamed Cedarville well</v>
      </c>
      <c r="B283" s="39" t="str">
        <f>'Fluid (molkg) '!B283</f>
        <v>Lake City Area (Hwy 18 to Fandango Pass)</v>
      </c>
      <c r="C283" s="39" t="str">
        <f>'Fluid (molkg) '!C283</f>
        <v>Irrigation</v>
      </c>
      <c r="D283" s="39" t="str">
        <f>'Fluid (molkg) '!D283</f>
        <v>Artesian Hot Well</v>
      </c>
      <c r="E283" s="234">
        <f>'Fluid (molkg) '!E283</f>
        <v>450</v>
      </c>
      <c r="F283" s="235">
        <f>'Fluid (molkg) '!F283</f>
        <v>0</v>
      </c>
      <c r="G283" s="39">
        <f>'Fluid (molkg) '!G283</f>
        <v>41.714213000000001</v>
      </c>
      <c r="H283" s="39">
        <f>'Fluid (molkg) '!H283</f>
        <v>-120.197513</v>
      </c>
      <c r="I283" s="234" t="str">
        <f>'Fluid (molkg) '!I283</f>
        <v>44N/16E-06E02</v>
      </c>
      <c r="J283" s="223">
        <f>'Fluid (molkg) '!J283</f>
        <v>5.6570855193005E-4</v>
      </c>
      <c r="K283" s="43">
        <f>'Fluid (molkg) '!K283</f>
        <v>77</v>
      </c>
      <c r="L283" s="43">
        <f>'Fluid (molkg) '!L283</f>
        <v>25</v>
      </c>
      <c r="M283" s="229">
        <f>'Fluid (molkg) '!M283</f>
        <v>22838</v>
      </c>
      <c r="N283" s="270">
        <f>'Fluid (molkg) '!N283</f>
        <v>3.9810717055349665E-9</v>
      </c>
      <c r="O283" s="270">
        <f>'Fluid (molkg) '!O283</f>
        <v>3.9810717055349665E-9</v>
      </c>
      <c r="P283" s="232"/>
      <c r="Q283" s="270"/>
      <c r="R283" s="265" t="s">
        <v>492</v>
      </c>
      <c r="S283" s="270">
        <f>('Fluid (original units) sorted'!AF283/S$413)*S$414</f>
        <v>4.2108802513558641E-2</v>
      </c>
      <c r="T283" s="270">
        <f>('Fluid (original units) sorted'!AB283/T$413)*T$414</f>
        <v>4.6159887058146474</v>
      </c>
      <c r="U283" s="270"/>
      <c r="V283" s="270">
        <f>('Fluid (original units) sorted'!AE283/V$413)*V$414</f>
        <v>2.0308577553380531</v>
      </c>
      <c r="W283" s="270">
        <f>('Fluid (original units) sorted'!V283/W$413)*W$414</f>
        <v>0.29940119760479045</v>
      </c>
      <c r="X283" s="270">
        <f>('Fluid (original units) sorted'!T283/X$413)*X$414</f>
        <v>6.3071531381131694</v>
      </c>
      <c r="Y283" s="270">
        <f>('Fluid (original units) sorted'!U283/Y$413)*Y$414</f>
        <v>7.6729678783988051E-2</v>
      </c>
      <c r="Z283" s="270">
        <f>('Fluid (original units) sorted'!W283/Z$413)*Z$414</f>
        <v>1.6457519029006377E-2</v>
      </c>
      <c r="AA283" s="270"/>
      <c r="AB283" s="291"/>
      <c r="AC283" s="265">
        <f t="shared" si="4"/>
        <v>21.065891481297985</v>
      </c>
      <c r="AD283" s="226"/>
      <c r="AE283" s="225"/>
      <c r="AF283" s="225"/>
      <c r="AG283" s="225"/>
      <c r="AH283" s="47"/>
      <c r="AL283" s="227"/>
      <c r="AM283" s="223"/>
      <c r="AN283" s="228"/>
      <c r="AO283" s="227"/>
      <c r="AP283" s="227"/>
    </row>
    <row r="284" spans="1:43" s="39" customFormat="1" ht="18" customHeight="1">
      <c r="A284" s="39" t="str">
        <f>'Fluid (molkg) '!A284</f>
        <v>Unnamed Cedarville well</v>
      </c>
      <c r="B284" s="39" t="str">
        <f>'Fluid (molkg) '!B284</f>
        <v>Lake City Area (Hwy 18 to Fandango Pass)</v>
      </c>
      <c r="C284" s="39">
        <f>'Fluid (molkg) '!C284</f>
        <v>0</v>
      </c>
      <c r="D284" s="39" t="str">
        <f>'Fluid (molkg) '!D284</f>
        <v>Hot Well</v>
      </c>
      <c r="E284" s="39">
        <f>'Fluid (molkg) '!E284</f>
        <v>0</v>
      </c>
      <c r="F284" s="222">
        <f>'Fluid (molkg) '!F284</f>
        <v>0</v>
      </c>
      <c r="G284" s="39">
        <f>'Fluid (molkg) '!G284</f>
        <v>41.714213000000001</v>
      </c>
      <c r="H284" s="39">
        <f>'Fluid (molkg) '!H284</f>
        <v>-120.197513</v>
      </c>
      <c r="I284" s="51" t="str">
        <f>'Fluid (molkg) '!I284</f>
        <v>Well 44N/16E-6E02 (Unnamed Cedarville well)</v>
      </c>
      <c r="J284" s="223">
        <f>'Fluid (molkg) '!J284</f>
        <v>-2.3444779467669114E-2</v>
      </c>
      <c r="K284" s="43">
        <f>'Fluid (molkg) '!K284</f>
        <v>77</v>
      </c>
      <c r="L284" s="43">
        <f>'Fluid (molkg) '!L284</f>
        <v>25</v>
      </c>
      <c r="M284" s="229">
        <f>'Fluid (molkg) '!M284</f>
        <v>21438</v>
      </c>
      <c r="N284" s="270">
        <f>'Fluid (molkg) '!N284</f>
        <v>1E-8</v>
      </c>
      <c r="O284" s="270" t="str">
        <f>'Fluid (molkg) '!O284</f>
        <v/>
      </c>
      <c r="P284" s="55"/>
      <c r="Q284" s="268"/>
      <c r="R284" s="265" t="s">
        <v>492</v>
      </c>
      <c r="S284" s="270">
        <f>('Fluid (original units) sorted'!AF284/S$413)*S$414</f>
        <v>3.6845202199363811E-2</v>
      </c>
      <c r="T284" s="270">
        <f>('Fluid (original units) sorted'!AB284/T$413)*T$414</f>
        <v>4.5561222482988288</v>
      </c>
      <c r="U284" s="270">
        <f>('Fluid (original units) sorted'!AD284/U$413)*U$414</f>
        <v>3.95575385217556E-2</v>
      </c>
      <c r="V284" s="270">
        <f>('Fluid (original units) sorted'!AE284/V$413)*V$414</f>
        <v>1.9744450399119959</v>
      </c>
      <c r="W284" s="270">
        <f>('Fluid (original units) sorted'!V284/W$413)*W$414</f>
        <v>0.15968063872255492</v>
      </c>
      <c r="X284" s="270">
        <f>('Fluid (original units) sorted'!T284/X$413)*X$414</f>
        <v>6.0026698831697747</v>
      </c>
      <c r="Y284" s="270">
        <f>('Fluid (original units) sorted'!U284/Y$413)*Y$414</f>
        <v>0.10230623837865073</v>
      </c>
      <c r="Z284" s="270">
        <f>('Fluid (original units) sorted'!W284/Z$413)*Z$414</f>
        <v>4.1143797572515947E-2</v>
      </c>
      <c r="AA284" s="270"/>
      <c r="AB284" s="291"/>
      <c r="AC284" s="265">
        <f t="shared" si="4"/>
        <v>37.591720143350706</v>
      </c>
      <c r="AD284" s="226"/>
      <c r="AE284" s="225"/>
      <c r="AF284" s="225"/>
      <c r="AG284" s="225"/>
      <c r="AH284" s="54"/>
      <c r="AJ284" s="51"/>
      <c r="AL284" s="227"/>
      <c r="AM284" s="223"/>
      <c r="AN284" s="228"/>
      <c r="AO284" s="227"/>
      <c r="AP284" s="227"/>
    </row>
    <row r="285" spans="1:43" ht="18" customHeight="1">
      <c r="A285" s="109" t="str">
        <f>'Fluid (molkg) '!A285</f>
        <v>Lake City Cold Wells</v>
      </c>
      <c r="B285" s="39"/>
      <c r="C285" s="39"/>
      <c r="D285" s="26"/>
      <c r="E285" s="26"/>
      <c r="F285" s="40"/>
      <c r="G285" s="26"/>
      <c r="H285" s="26"/>
      <c r="I285" s="51"/>
      <c r="J285" s="15"/>
      <c r="K285" s="41"/>
      <c r="L285" s="41"/>
      <c r="M285" s="42"/>
      <c r="N285" s="267"/>
      <c r="O285" s="267"/>
      <c r="P285" s="55"/>
      <c r="Q285" s="268"/>
      <c r="R285" s="265" t="s">
        <v>492</v>
      </c>
      <c r="S285" s="303"/>
      <c r="T285" s="303"/>
      <c r="U285" s="303"/>
      <c r="V285" s="303"/>
      <c r="W285" s="303"/>
      <c r="X285" s="303"/>
      <c r="Y285" s="303"/>
      <c r="Z285" s="303"/>
      <c r="AA285" s="267"/>
      <c r="AB285" s="268"/>
      <c r="AC285" s="265"/>
      <c r="AD285" s="201"/>
      <c r="AE285" s="130"/>
      <c r="AF285" s="130"/>
      <c r="AG285" s="130"/>
      <c r="AH285" s="54"/>
      <c r="AI285" s="26"/>
      <c r="AJ285" s="51"/>
      <c r="AK285" s="26"/>
      <c r="AL285" s="23"/>
      <c r="AM285" s="15"/>
      <c r="AN285" s="25"/>
      <c r="AO285" s="23"/>
      <c r="AP285" s="23"/>
      <c r="AQ285" s="26"/>
    </row>
    <row r="286" spans="1:43" s="110" customFormat="1">
      <c r="A286" s="110" t="str">
        <f>'Fluid (molkg) '!A286</f>
        <v>LCGC10 (Powley Creek)</v>
      </c>
      <c r="B286" s="111" t="str">
        <f>'Fluid (molkg) '!B286</f>
        <v>Lake City Area (Hwy 18 to Fandango Pass)</v>
      </c>
      <c r="C286" s="111">
        <f>'Fluid (molkg) '!C286</f>
        <v>0</v>
      </c>
      <c r="D286" s="111" t="str">
        <f>'Fluid (molkg) '!D286</f>
        <v>Lake City Cold Waters</v>
      </c>
      <c r="E286" s="110">
        <f>'Fluid (molkg) '!E286</f>
        <v>0</v>
      </c>
      <c r="F286" s="112">
        <f>'Fluid (molkg) '!F286</f>
        <v>0</v>
      </c>
      <c r="G286" s="110">
        <f>'Fluid (molkg) '!G286</f>
        <v>0</v>
      </c>
      <c r="H286" s="110">
        <f>'Fluid (molkg) '!H286</f>
        <v>0</v>
      </c>
      <c r="I286" s="110" t="str">
        <f>'Fluid (molkg) '!I286</f>
        <v>LCGC10 (Powley Creek)</v>
      </c>
      <c r="J286" s="147">
        <f>'Fluid (molkg) '!J286</f>
        <v>1.155550864915789E-2</v>
      </c>
      <c r="K286" s="20">
        <f>'Fluid (molkg) '!K286</f>
        <v>79.7</v>
      </c>
      <c r="L286" s="20">
        <f>'Fluid (molkg) '!L286</f>
        <v>26.5</v>
      </c>
      <c r="M286" s="110">
        <f>'Fluid (molkg) '!M286</f>
        <v>2003</v>
      </c>
      <c r="N286" s="303">
        <f>'Fluid (molkg) '!N286</f>
        <v>5.754399373371552E-9</v>
      </c>
      <c r="O286" s="303" t="str">
        <f>'Fluid (molkg) '!O286</f>
        <v/>
      </c>
      <c r="P286" s="315"/>
      <c r="Q286" s="305"/>
      <c r="R286" s="265" t="s">
        <v>492</v>
      </c>
      <c r="S286" s="303"/>
      <c r="T286" s="303">
        <f>('Fluid (original units) sorted'!AB286/T$413)*T$414</f>
        <v>1.0423358812654875</v>
      </c>
      <c r="U286" s="303"/>
      <c r="V286" s="303">
        <f>('Fluid (original units) sorted'!AE286/V$413)*V$414</f>
        <v>2.9898739175810228E-2</v>
      </c>
      <c r="W286" s="303">
        <f>('Fluid (original units) sorted'!V286/W$413)*W$414</f>
        <v>0.50898203592814373</v>
      </c>
      <c r="X286" s="303">
        <f>('Fluid (original units) sorted'!T286/X$413)*X$414</f>
        <v>0.23488708238490424</v>
      </c>
      <c r="Y286" s="303">
        <f>('Fluid (original units) sorted'!U286/Y$413)*Y$414</f>
        <v>3.3249527473061487E-2</v>
      </c>
      <c r="Z286" s="303">
        <f>('Fluid (original units) sorted'!W286/Z$413)*Z$414</f>
        <v>0.32009874511417408</v>
      </c>
      <c r="AA286" s="266"/>
      <c r="AB286" s="266"/>
      <c r="AC286" s="265">
        <f t="shared" si="4"/>
        <v>0.46148403245034125</v>
      </c>
      <c r="AD286" s="201"/>
      <c r="AE286" s="155"/>
      <c r="AF286" s="138"/>
      <c r="AG286" s="154"/>
      <c r="AH286" s="149"/>
      <c r="AJ286" s="151"/>
      <c r="AL286" s="152"/>
      <c r="AM286" s="147"/>
      <c r="AN286" s="153"/>
      <c r="AO286" s="152"/>
      <c r="AP286" s="152"/>
    </row>
    <row r="287" spans="1:43">
      <c r="A287" s="26" t="str">
        <f>'Fluid (molkg) '!A287</f>
        <v>Hot well between Lake City and Fort Bidwell</v>
      </c>
      <c r="B287" s="39" t="str">
        <f>'Fluid (molkg) '!B287</f>
        <v>Lake City Area (Hwy 18 to Fandango Pass)</v>
      </c>
      <c r="C287" s="39" t="str">
        <f>'Fluid (molkg) '!C287</f>
        <v>Stock</v>
      </c>
      <c r="D287" s="39" t="str">
        <f>'Fluid (molkg) '!D287</f>
        <v>Artesian Hot Well</v>
      </c>
      <c r="E287" s="26">
        <f>'Fluid (molkg) '!E287</f>
        <v>79</v>
      </c>
      <c r="F287" s="40">
        <f>'Fluid (molkg) '!F287</f>
        <v>0</v>
      </c>
      <c r="G287" s="26">
        <f>'Fluid (molkg) '!G287</f>
        <v>41.766612000000002</v>
      </c>
      <c r="H287" s="70">
        <f>'Fluid (molkg) '!H287</f>
        <v>-120.18104</v>
      </c>
      <c r="I287" s="26" t="str">
        <f>'Fluid (molkg) '!I287</f>
        <v>45N/16E-17M01</v>
      </c>
      <c r="J287" s="15">
        <f>'Fluid (molkg) '!J287</f>
        <v>-3.4241475067517692E-3</v>
      </c>
      <c r="K287" s="41">
        <f>'Fluid (molkg) '!K287</f>
        <v>127.4</v>
      </c>
      <c r="L287" s="41">
        <f>'Fluid (molkg) '!L287</f>
        <v>53</v>
      </c>
      <c r="M287" s="42">
        <f>'Fluid (molkg) '!M287</f>
        <v>21342</v>
      </c>
      <c r="N287" s="270">
        <f>'Fluid (molkg) '!N287</f>
        <v>1.2589254117941638E-8</v>
      </c>
      <c r="O287" s="270" t="str">
        <f>'Fluid (molkg) '!O287</f>
        <v/>
      </c>
      <c r="P287" s="52"/>
      <c r="Q287" s="267"/>
      <c r="R287" s="265" t="s">
        <v>492</v>
      </c>
      <c r="S287" s="303">
        <f>('Fluid (original units) sorted'!AF287/S$413)*S$414</f>
        <v>0.1052720062838966</v>
      </c>
      <c r="T287" s="303">
        <f>('Fluid (original units) sorted'!AB287/T$413)*T$414</f>
        <v>6.6742001200956365</v>
      </c>
      <c r="U287" s="303">
        <f>('Fluid (original units) sorted'!AD287/U$413)*U$414</f>
        <v>2.7482079394061789</v>
      </c>
      <c r="V287" s="303">
        <f>('Fluid (original units) sorted'!AE287/V$413)*V$414</f>
        <v>6.2618114122923298</v>
      </c>
      <c r="W287" s="303">
        <f>('Fluid (original units) sorted'!V287/W$413)*W$414</f>
        <v>1.1477045908183634</v>
      </c>
      <c r="X287" s="303">
        <f>('Fluid (original units) sorted'!T287/X$413)*X$414</f>
        <v>13.919234511698029</v>
      </c>
      <c r="Y287" s="303">
        <f>('Fluid (original units) sorted'!U287/Y$413)*Y$414</f>
        <v>0.3069187151359522</v>
      </c>
      <c r="Z287" s="303">
        <f>('Fluid (original units) sorted'!W287/Z$413)*Z$414</f>
        <v>0.31269286155112114</v>
      </c>
      <c r="AA287" s="267"/>
      <c r="AB287" s="264"/>
      <c r="AC287" s="265">
        <f t="shared" si="4"/>
        <v>12.127889548453412</v>
      </c>
      <c r="AD287" s="201"/>
      <c r="AE287" s="131"/>
      <c r="AF287" s="131"/>
      <c r="AG287" s="131"/>
      <c r="AH287" s="44"/>
      <c r="AI287" s="26"/>
      <c r="AJ287" s="26"/>
      <c r="AK287" s="26"/>
      <c r="AL287" s="23"/>
      <c r="AM287" s="15"/>
      <c r="AN287" s="25"/>
      <c r="AO287" s="23"/>
      <c r="AP287" s="23"/>
      <c r="AQ287" s="26"/>
    </row>
    <row r="288" spans="1:43">
      <c r="A288" s="24" t="str">
        <f>'Fluid (molkg) '!A288</f>
        <v>LCGC8 (Irrigation well)</v>
      </c>
      <c r="B288" s="12" t="str">
        <f>'Fluid (molkg) '!B288</f>
        <v>Lake City Area (Hwy 18 to Fandango Pass)</v>
      </c>
      <c r="C288" s="12">
        <f>'Fluid (molkg) '!C288</f>
        <v>0</v>
      </c>
      <c r="D288" s="12" t="str">
        <f>'Fluid (molkg) '!D288</f>
        <v>Lake City Cold Waters</v>
      </c>
      <c r="E288" s="11">
        <f>'Fluid (molkg) '!E288</f>
        <v>0</v>
      </c>
      <c r="F288" s="13">
        <f>'Fluid (molkg) '!F288</f>
        <v>0</v>
      </c>
      <c r="G288" s="11">
        <f>'Fluid (molkg) '!G288</f>
        <v>0</v>
      </c>
      <c r="H288" s="11">
        <f>'Fluid (molkg) '!H288</f>
        <v>0</v>
      </c>
      <c r="I288" s="24" t="str">
        <f>'Fluid (molkg) '!I288</f>
        <v>LCGC8 (Irrigation well)</v>
      </c>
      <c r="J288" s="15">
        <f>'Fluid (molkg) '!J288</f>
        <v>-6.3693868972460668E-3</v>
      </c>
      <c r="K288" s="16">
        <f>'Fluid (molkg) '!K288</f>
        <v>46.58</v>
      </c>
      <c r="L288" s="35">
        <f>'Fluid (molkg) '!L288</f>
        <v>8.1</v>
      </c>
      <c r="M288" s="24">
        <f>'Fluid (molkg) '!M288</f>
        <v>2003</v>
      </c>
      <c r="N288" s="265">
        <f>'Fluid (molkg) '!N288</f>
        <v>9.5499258602143556E-8</v>
      </c>
      <c r="O288" s="265" t="str">
        <f>'Fluid (molkg) '!O288</f>
        <v/>
      </c>
      <c r="P288" s="77"/>
      <c r="Q288" s="273"/>
      <c r="R288" s="265" t="s">
        <v>492</v>
      </c>
      <c r="S288" s="303"/>
      <c r="T288" s="303">
        <f>('Fluid (original units) sorted'!AB288/T$413)*T$414</f>
        <v>1.5995594655898047</v>
      </c>
      <c r="U288" s="303">
        <f>('Fluid (original units) sorted'!AD288/U$413)*U$414</f>
        <v>1.3116446983529489E-2</v>
      </c>
      <c r="V288" s="303">
        <f>('Fluid (original units) sorted'!AE288/V$413)*V$414</f>
        <v>1.9744450399119959E-2</v>
      </c>
      <c r="W288" s="303">
        <f>('Fluid (original units) sorted'!V288/W$413)*W$414</f>
        <v>0.76347305389221565</v>
      </c>
      <c r="X288" s="303">
        <f>('Fluid (original units) sorted'!T288/X$413)*X$414</f>
        <v>0.29143397258867748</v>
      </c>
      <c r="Y288" s="303">
        <f>('Fluid (original units) sorted'!U288/Y$413)*Y$414</f>
        <v>3.0691871513595217E-2</v>
      </c>
      <c r="Z288" s="303">
        <f>('Fluid (original units) sorted'!W288/Z$413)*Z$414</f>
        <v>0.52581773297675372</v>
      </c>
      <c r="AA288" s="251"/>
      <c r="AB288" s="264"/>
      <c r="AC288" s="265">
        <f t="shared" si="4"/>
        <v>0.3817213601749736</v>
      </c>
      <c r="AD288" s="201"/>
      <c r="AE288" s="127"/>
      <c r="AF288" s="127"/>
      <c r="AG288" s="142"/>
      <c r="AH288" s="84"/>
      <c r="AJ288" s="87"/>
      <c r="AK288" s="24"/>
      <c r="AL288" s="23"/>
      <c r="AM288" s="15"/>
      <c r="AN288" s="25"/>
      <c r="AO288" s="23"/>
      <c r="AP288" s="23"/>
    </row>
    <row r="289" spans="1:43">
      <c r="A289" s="11" t="str">
        <f>'Fluid (molkg) '!A289</f>
        <v>44N/15E-36D01</v>
      </c>
      <c r="B289" s="12" t="str">
        <f>'Fluid (molkg) '!B289</f>
        <v>Lake City Area (Hwy 18 to Fandango Pass)</v>
      </c>
      <c r="C289" s="12" t="str">
        <f>'Fluid (molkg) '!C289</f>
        <v>Irrigation</v>
      </c>
      <c r="D289" s="12" t="str">
        <f>'Fluid (molkg) '!D289</f>
        <v>8" Cased Depth</v>
      </c>
      <c r="E289" s="11">
        <f>'Fluid (molkg) '!E289</f>
        <v>209</v>
      </c>
      <c r="F289" s="13">
        <f>'Fluid (molkg) '!F289</f>
        <v>0</v>
      </c>
      <c r="G289" s="14">
        <f>'Fluid (molkg) '!G289</f>
        <v>41.644640000000003</v>
      </c>
      <c r="H289" s="11">
        <f>'Fluid (molkg) '!H289</f>
        <v>-120.217647</v>
      </c>
      <c r="I289" s="11" t="str">
        <f>'Fluid (molkg) '!I289</f>
        <v>44N/15E-36D01</v>
      </c>
      <c r="J289" s="15">
        <f>'Fluid (molkg) '!J289</f>
        <v>-4.0337345525166208E-3</v>
      </c>
      <c r="K289" s="16">
        <f>'Fluid (molkg) '!K289</f>
        <v>48.019999999999996</v>
      </c>
      <c r="L289" s="16">
        <f>'Fluid (molkg) '!L289</f>
        <v>8.9</v>
      </c>
      <c r="M289" s="17">
        <f>'Fluid (molkg) '!M289</f>
        <v>28725</v>
      </c>
      <c r="N289" s="277">
        <f>'Fluid (molkg) '!N289</f>
        <v>3.981071705534957E-8</v>
      </c>
      <c r="O289" s="277">
        <f>'Fluid (molkg) '!O289</f>
        <v>1E-8</v>
      </c>
      <c r="P289" s="246"/>
      <c r="Q289" s="303"/>
      <c r="R289" s="265" t="s">
        <v>492</v>
      </c>
      <c r="S289" s="303"/>
      <c r="T289" s="303">
        <f>('Fluid (original units) sorted'!AB289/T$413)*T$414</f>
        <v>1.5986108072085357</v>
      </c>
      <c r="U289" s="303">
        <f>('Fluid (original units) sorted'!AD289/U$413)*U$414</f>
        <v>2.498370854005617E-2</v>
      </c>
      <c r="V289" s="303"/>
      <c r="W289" s="303">
        <f>('Fluid (original units) sorted'!V289/W$413)*W$414</f>
        <v>0.69860279441117767</v>
      </c>
      <c r="X289" s="303">
        <f>('Fluid (original units) sorted'!T289/X$413)*X$414</f>
        <v>0.21748803924528171</v>
      </c>
      <c r="Y289" s="303">
        <f>('Fluid (original units) sorted'!U289/Y$413)*Y$414</f>
        <v>4.0922495351460295E-2</v>
      </c>
      <c r="Z289" s="303">
        <f>('Fluid (original units) sorted'!W289/Z$413)*Z$414</f>
        <v>0.65830076116025515</v>
      </c>
      <c r="AA289" s="251"/>
      <c r="AB289" s="264"/>
      <c r="AC289" s="265">
        <f t="shared" si="4"/>
        <v>0.31131859331967465</v>
      </c>
      <c r="AD289" s="201"/>
      <c r="AE289" s="127"/>
      <c r="AF289" s="127"/>
      <c r="AK289" s="24"/>
      <c r="AL289" s="23"/>
      <c r="AM289" s="15"/>
      <c r="AN289" s="25"/>
      <c r="AO289" s="23"/>
      <c r="AP289" s="23"/>
    </row>
    <row r="290" spans="1:43" s="26" customFormat="1">
      <c r="A290" s="11" t="str">
        <f>'Fluid (molkg) '!A290</f>
        <v>44N/15E-36B02</v>
      </c>
      <c r="B290" s="12" t="str">
        <f>'Fluid (molkg) '!B290</f>
        <v>Lake City Area (Hwy 18 to Fandango Pass)</v>
      </c>
      <c r="C290" s="12">
        <f>'Fluid (molkg) '!C290</f>
        <v>0</v>
      </c>
      <c r="D290" s="12" t="str">
        <f>'Fluid (molkg) '!D290</f>
        <v>Artesian</v>
      </c>
      <c r="E290" s="11">
        <f>'Fluid (molkg) '!E290</f>
        <v>65</v>
      </c>
      <c r="F290" s="13">
        <f>'Fluid (molkg) '!F290</f>
        <v>0</v>
      </c>
      <c r="G290" s="14">
        <f>'Fluid (molkg) '!G290</f>
        <v>41.644776999999998</v>
      </c>
      <c r="H290" s="14">
        <f>'Fluid (molkg) '!H290</f>
        <v>-120.20787900000001</v>
      </c>
      <c r="I290" s="11" t="str">
        <f>'Fluid (molkg) '!I290</f>
        <v>44N/15E-36B02</v>
      </c>
      <c r="J290" s="15">
        <f>'Fluid (molkg) '!J290</f>
        <v>-7.0476000898767347E-3</v>
      </c>
      <c r="K290" s="16">
        <f>'Fluid (molkg) '!K290</f>
        <v>50</v>
      </c>
      <c r="L290" s="16">
        <f>'Fluid (molkg) '!L290</f>
        <v>10</v>
      </c>
      <c r="M290" s="17">
        <f>'Fluid (molkg) '!M290</f>
        <v>21350</v>
      </c>
      <c r="N290" s="277" t="str">
        <f>'Fluid (molkg) '!N290</f>
        <v/>
      </c>
      <c r="O290" s="277">
        <f>'Fluid (molkg) '!O290</f>
        <v>1.9952623149688773E-8</v>
      </c>
      <c r="P290" s="246"/>
      <c r="Q290" s="303"/>
      <c r="R290" s="265" t="s">
        <v>492</v>
      </c>
      <c r="S290" s="303">
        <f>('Fluid (original units) sorted'!AF290/S$413)*S$414</f>
        <v>2.105440125677932E-2</v>
      </c>
      <c r="T290" s="303">
        <f>('Fluid (original units) sorted'!AB290/T$413)*T$414</f>
        <v>1.4986976317580023</v>
      </c>
      <c r="U290" s="303"/>
      <c r="V290" s="303">
        <f>('Fluid (original units) sorted'!AE290/V$413)*V$414</f>
        <v>3.1026993484331369E-2</v>
      </c>
      <c r="W290" s="303">
        <f>('Fluid (original units) sorted'!V290/W$413)*W$414</f>
        <v>0.45908183632734528</v>
      </c>
      <c r="X290" s="303">
        <f>('Fluid (original units) sorted'!T290/X$413)*X$414</f>
        <v>0.25228612552452678</v>
      </c>
      <c r="Y290" s="303">
        <f>('Fluid (original units) sorted'!U290/Y$413)*Y$414</f>
        <v>4.0922495351460295E-2</v>
      </c>
      <c r="Z290" s="303">
        <f>('Fluid (original units) sorted'!W290/Z$413)*Z$414</f>
        <v>0.82287595145031889</v>
      </c>
      <c r="AA290" s="251"/>
      <c r="AB290" s="264"/>
      <c r="AC290" s="265">
        <f t="shared" si="4"/>
        <v>0.54954499516429534</v>
      </c>
      <c r="AD290" s="201"/>
      <c r="AE290" s="127"/>
      <c r="AF290" s="127"/>
      <c r="AG290" s="127"/>
      <c r="AH290" s="21"/>
      <c r="AI290" s="11"/>
      <c r="AJ290" s="11"/>
      <c r="AK290" s="24"/>
      <c r="AL290" s="23"/>
      <c r="AM290" s="15"/>
      <c r="AN290" s="25"/>
      <c r="AO290" s="23"/>
      <c r="AP290" s="23"/>
      <c r="AQ290" s="11"/>
    </row>
    <row r="291" spans="1:43">
      <c r="A291" s="11" t="str">
        <f>'Fluid (molkg) '!A291</f>
        <v>44N/15E-25D01</v>
      </c>
      <c r="B291" s="12" t="str">
        <f>'Fluid (molkg) '!B291</f>
        <v>Lake City Area (Hwy 18 to Fandango Pass)</v>
      </c>
      <c r="C291" s="12" t="str">
        <f>'Fluid (molkg) '!C291</f>
        <v>Domestic/Stock</v>
      </c>
      <c r="D291" s="12" t="str">
        <f>'Fluid (molkg) '!D291</f>
        <v>6" Casing</v>
      </c>
      <c r="E291" s="11">
        <f>'Fluid (molkg) '!E291</f>
        <v>69</v>
      </c>
      <c r="F291" s="13">
        <f>'Fluid (molkg) '!F291</f>
        <v>0</v>
      </c>
      <c r="G291" s="11">
        <f>'Fluid (molkg) '!G291</f>
        <v>41.657407999999997</v>
      </c>
      <c r="H291" s="11">
        <f>'Fluid (molkg) '!H291</f>
        <v>-120.21960900000001</v>
      </c>
      <c r="I291" s="11" t="str">
        <f>'Fluid (molkg) '!I291</f>
        <v>44N/15E-25D01</v>
      </c>
      <c r="J291" s="15">
        <f>'Fluid (molkg) '!J291</f>
        <v>6.790647969183064E-3</v>
      </c>
      <c r="K291" s="16">
        <f>'Fluid (molkg) '!K291</f>
        <v>51.8</v>
      </c>
      <c r="L291" s="16">
        <f>'Fluid (molkg) '!L291</f>
        <v>11</v>
      </c>
      <c r="M291" s="17">
        <f>'Fluid (molkg) '!M291</f>
        <v>20708</v>
      </c>
      <c r="N291" s="277">
        <f>'Fluid (molkg) '!N291</f>
        <v>2.5118864315095751E-8</v>
      </c>
      <c r="O291" s="277" t="str">
        <f>'Fluid (molkg) '!O291</f>
        <v/>
      </c>
      <c r="P291" s="246"/>
      <c r="Q291" s="303"/>
      <c r="R291" s="265" t="s">
        <v>492</v>
      </c>
      <c r="S291" s="303"/>
      <c r="T291" s="303">
        <f>('Fluid (original units) sorted'!AB291/T$413)*T$414</f>
        <v>1.9383156037403497</v>
      </c>
      <c r="U291" s="303">
        <f>('Fluid (original units) sorted'!AD291/U$413)*U$414</f>
        <v>3.7475562810084261E-2</v>
      </c>
      <c r="V291" s="303">
        <f>('Fluid (original units) sorted'!AE291/V$413)*V$414</f>
        <v>2.8206357713028513E-2</v>
      </c>
      <c r="W291" s="303">
        <f>('Fluid (original units) sorted'!V291/W$413)*W$414</f>
        <v>1.0479041916167664</v>
      </c>
      <c r="X291" s="303">
        <f>('Fluid (original units) sorted'!T291/X$413)*X$414</f>
        <v>0.28708421180377186</v>
      </c>
      <c r="Y291" s="303">
        <f>('Fluid (original units) sorted'!U291/Y$413)*Y$414</f>
        <v>2.3018903635196413E-2</v>
      </c>
      <c r="Z291" s="303">
        <f>('Fluid (original units) sorted'!W291/Z$413)*Z$414</f>
        <v>0.7076733182472742</v>
      </c>
      <c r="AA291" s="251"/>
      <c r="AB291" s="264"/>
      <c r="AC291" s="265">
        <f t="shared" si="4"/>
        <v>0.27396036212131375</v>
      </c>
      <c r="AD291" s="201"/>
      <c r="AE291" s="127"/>
      <c r="AF291" s="127"/>
      <c r="AG291" s="127"/>
      <c r="AK291" s="24"/>
      <c r="AL291" s="23"/>
      <c r="AM291" s="15"/>
      <c r="AN291" s="25"/>
      <c r="AO291" s="23"/>
      <c r="AP291" s="23"/>
    </row>
    <row r="292" spans="1:43" s="26" customFormat="1">
      <c r="A292" s="34" t="str">
        <f>'Fluid (molkg) '!A292</f>
        <v>SVF 14 Domestic water well (mud volcano area)</v>
      </c>
      <c r="B292" s="12" t="str">
        <f>'Fluid (molkg) '!B292</f>
        <v>Lake City Area (Hwy 18 to Fandango Pass)</v>
      </c>
      <c r="C292" s="12">
        <f>'Fluid (molkg) '!C292</f>
        <v>0</v>
      </c>
      <c r="D292" s="12" t="str">
        <f>'Fluid (molkg) '!D292</f>
        <v>Lake City Cold Waters</v>
      </c>
      <c r="E292" s="11">
        <f>'Fluid (molkg) '!E292</f>
        <v>0</v>
      </c>
      <c r="F292" s="13">
        <f>'Fluid (molkg) '!F292</f>
        <v>1</v>
      </c>
      <c r="G292" s="11">
        <f>'Fluid (molkg) '!G292</f>
        <v>0</v>
      </c>
      <c r="H292" s="11">
        <f>'Fluid (molkg) '!H292</f>
        <v>0</v>
      </c>
      <c r="I292" s="34" t="str">
        <f>'Fluid (molkg) '!I292</f>
        <v>SVF 14 Domestic water well (mud volcano area)</v>
      </c>
      <c r="J292" s="59">
        <f>'Fluid (molkg) '!J292</f>
        <v>0</v>
      </c>
      <c r="K292" s="16">
        <f>'Fluid (molkg) '!K292</f>
        <v>51.8</v>
      </c>
      <c r="L292" s="35">
        <f>'Fluid (molkg) '!L292</f>
        <v>11</v>
      </c>
      <c r="M292" s="60">
        <f>'Fluid (molkg) '!M292</f>
        <v>1974</v>
      </c>
      <c r="N292" s="265" t="str">
        <f>'Fluid (molkg) '!N292</f>
        <v/>
      </c>
      <c r="O292" s="265" t="str">
        <f>'Fluid (molkg) '!O292</f>
        <v/>
      </c>
      <c r="P292" s="61"/>
      <c r="Q292" s="265"/>
      <c r="R292" s="265" t="s">
        <v>492</v>
      </c>
      <c r="S292" s="303"/>
      <c r="T292" s="303">
        <f>('Fluid (original units) sorted'!AB292/T$413)*T$414</f>
        <v>2.1469496925436928</v>
      </c>
      <c r="U292" s="303">
        <f>('Fluid (original units) sorted'!AD292/U$413)*U$414</f>
        <v>7.9115077043511201E-2</v>
      </c>
      <c r="V292" s="303">
        <f>('Fluid (original units) sorted'!AE292/V$413)*V$414</f>
        <v>2.2565086170422813E-2</v>
      </c>
      <c r="W292" s="303">
        <f>('Fluid (original units) sorted'!V292/W$413)*W$414</f>
        <v>0.74850299401197606</v>
      </c>
      <c r="X292" s="303">
        <f>('Fluid (original units) sorted'!T292/X$413)*X$414</f>
        <v>1.0569918707320691</v>
      </c>
      <c r="Y292" s="303">
        <f>('Fluid (original units) sorted'!U292/Y$413)*Y$414</f>
        <v>9.3354442520518791E-2</v>
      </c>
      <c r="Z292" s="303">
        <f>('Fluid (original units) sorted'!W292/Z$413)*Z$414</f>
        <v>0.3538366591236371</v>
      </c>
      <c r="AA292" s="251"/>
      <c r="AB292" s="264"/>
      <c r="AC292" s="265">
        <f t="shared" si="4"/>
        <v>1.4121411392980443</v>
      </c>
      <c r="AD292" s="201"/>
      <c r="AE292" s="127"/>
      <c r="AF292" s="127"/>
      <c r="AG292" s="135"/>
      <c r="AH292" s="93"/>
      <c r="AI292" s="11"/>
      <c r="AJ292" s="94"/>
      <c r="AK292" s="24"/>
      <c r="AL292" s="23"/>
      <c r="AM292" s="15"/>
      <c r="AN292" s="25"/>
      <c r="AO292" s="23"/>
      <c r="AP292" s="23"/>
      <c r="AQ292" s="11"/>
    </row>
    <row r="293" spans="1:43" s="26" customFormat="1">
      <c r="A293" s="34" t="str">
        <f>'Fluid (molkg) '!A293</f>
        <v>SVF 15 Domestic water well (mud volcano area)</v>
      </c>
      <c r="B293" s="12" t="str">
        <f>'Fluid (molkg) '!B293</f>
        <v>Lake City Area (Hwy 18 to Fandango Pass)</v>
      </c>
      <c r="C293" s="12">
        <f>'Fluid (molkg) '!C293</f>
        <v>0</v>
      </c>
      <c r="D293" s="12" t="str">
        <f>'Fluid (molkg) '!D293</f>
        <v>Lake City Cold Waters</v>
      </c>
      <c r="E293" s="11">
        <f>'Fluid (molkg) '!E293</f>
        <v>120.78</v>
      </c>
      <c r="F293" s="13">
        <f>'Fluid (molkg) '!F293</f>
        <v>1</v>
      </c>
      <c r="G293" s="11">
        <f>'Fluid (molkg) '!G293</f>
        <v>0</v>
      </c>
      <c r="H293" s="11">
        <f>'Fluid (molkg) '!H293</f>
        <v>0</v>
      </c>
      <c r="I293" s="34" t="str">
        <f>'Fluid (molkg) '!I293</f>
        <v>SVF 15 Domestic water well (mud volcano area)</v>
      </c>
      <c r="J293" s="59">
        <f>'Fluid (molkg) '!J293</f>
        <v>-0.01</v>
      </c>
      <c r="K293" s="16">
        <f>'Fluid (molkg) '!K293</f>
        <v>51.8</v>
      </c>
      <c r="L293" s="35">
        <f>'Fluid (molkg) '!L293</f>
        <v>11</v>
      </c>
      <c r="M293" s="60">
        <f>'Fluid (molkg) '!M293</f>
        <v>1974</v>
      </c>
      <c r="N293" s="265" t="str">
        <f>'Fluid (molkg) '!N293</f>
        <v/>
      </c>
      <c r="O293" s="265" t="str">
        <f>'Fluid (molkg) '!O293</f>
        <v/>
      </c>
      <c r="P293" s="61"/>
      <c r="Q293" s="265"/>
      <c r="R293" s="265" t="s">
        <v>492</v>
      </c>
      <c r="S293" s="303"/>
      <c r="T293" s="303">
        <f>('Fluid (original units) sorted'!AB293/T$413)*T$414</f>
        <v>2.1469496925436928</v>
      </c>
      <c r="U293" s="303">
        <f>('Fluid (original units) sorted'!AD293/U$413)*U$414</f>
        <v>9.3688907025210641E-2</v>
      </c>
      <c r="V293" s="303">
        <f>('Fluid (original units) sorted'!AE293/V$413)*V$414</f>
        <v>2.1154768284771384E-2</v>
      </c>
      <c r="W293" s="303">
        <f>('Fluid (original units) sorted'!V293/W$413)*W$414</f>
        <v>0.89820359281437134</v>
      </c>
      <c r="X293" s="303">
        <f>('Fluid (original units) sorted'!T293/X$413)*X$414</f>
        <v>0.7177105295094296</v>
      </c>
      <c r="Y293" s="303">
        <f>('Fluid (original units) sorted'!U293/Y$413)*Y$414</f>
        <v>6.1383743027190435E-2</v>
      </c>
      <c r="Z293" s="303">
        <f>('Fluid (original units) sorted'!W293/Z$413)*Z$414</f>
        <v>0.54309812795721046</v>
      </c>
      <c r="AA293" s="251"/>
      <c r="AB293" s="264"/>
      <c r="AC293" s="265">
        <f t="shared" si="4"/>
        <v>0.79905105618716488</v>
      </c>
      <c r="AD293" s="201"/>
      <c r="AE293" s="127"/>
      <c r="AF293" s="127"/>
      <c r="AG293" s="135"/>
      <c r="AH293" s="93"/>
      <c r="AI293" s="11"/>
      <c r="AJ293" s="94"/>
      <c r="AK293" s="24"/>
      <c r="AL293" s="23"/>
      <c r="AM293" s="15"/>
      <c r="AN293" s="25"/>
      <c r="AO293" s="23"/>
      <c r="AP293" s="23"/>
      <c r="AQ293" s="11"/>
    </row>
    <row r="294" spans="1:43" s="26" customFormat="1">
      <c r="A294" s="34" t="str">
        <f>'Fluid (molkg) '!A294</f>
        <v>SVF 17 Domestic water well (mud volcano area)</v>
      </c>
      <c r="B294" s="12" t="str">
        <f>'Fluid (molkg) '!B294</f>
        <v>Lake City Area (Hwy 18 to Fandango Pass)</v>
      </c>
      <c r="C294" s="12">
        <f>'Fluid (molkg) '!C294</f>
        <v>0</v>
      </c>
      <c r="D294" s="12" t="str">
        <f>'Fluid (molkg) '!D294</f>
        <v>Lake City Cold Waters</v>
      </c>
      <c r="E294" s="11">
        <f>'Fluid (molkg) '!E294</f>
        <v>0</v>
      </c>
      <c r="F294" s="13">
        <f>'Fluid (molkg) '!F294</f>
        <v>3</v>
      </c>
      <c r="G294" s="11">
        <f>'Fluid (molkg) '!G294</f>
        <v>0</v>
      </c>
      <c r="H294" s="11">
        <f>'Fluid (molkg) '!H294</f>
        <v>0</v>
      </c>
      <c r="I294" s="34" t="str">
        <f>'Fluid (molkg) '!I294</f>
        <v>SVF 17 Domestic water well (mud volcano area)</v>
      </c>
      <c r="J294" s="59">
        <f>'Fluid (molkg) '!J294</f>
        <v>-0.02</v>
      </c>
      <c r="K294" s="16">
        <f>'Fluid (molkg) '!K294</f>
        <v>51.8</v>
      </c>
      <c r="L294" s="35">
        <f>'Fluid (molkg) '!L294</f>
        <v>11</v>
      </c>
      <c r="M294" s="60">
        <f>'Fluid (molkg) '!M294</f>
        <v>1974</v>
      </c>
      <c r="N294" s="265" t="str">
        <f>'Fluid (molkg) '!N294</f>
        <v/>
      </c>
      <c r="O294" s="265" t="str">
        <f>'Fluid (molkg) '!O294</f>
        <v/>
      </c>
      <c r="P294" s="61"/>
      <c r="Q294" s="265"/>
      <c r="R294" s="265" t="s">
        <v>492</v>
      </c>
      <c r="S294" s="303"/>
      <c r="T294" s="303">
        <f>('Fluid (original units) sorted'!AB294/T$413)*T$414</f>
        <v>2.1141718346422622</v>
      </c>
      <c r="U294" s="303">
        <f>('Fluid (original units) sorted'!AD294/U$413)*U$414</f>
        <v>6.2459271350140427E-2</v>
      </c>
      <c r="V294" s="303">
        <f>('Fluid (original units) sorted'!AE294/V$413)*V$414</f>
        <v>1.9744450399119959E-2</v>
      </c>
      <c r="W294" s="303">
        <f>('Fluid (original units) sorted'!V294/W$413)*W$414</f>
        <v>0.94810379241516973</v>
      </c>
      <c r="X294" s="303">
        <f>('Fluid (original units) sorted'!T294/X$413)*X$414</f>
        <v>0.41322727456603525</v>
      </c>
      <c r="Y294" s="303">
        <f>('Fluid (original units) sorted'!U294/Y$413)*Y$414</f>
        <v>3.9643667371727156E-2</v>
      </c>
      <c r="Z294" s="303">
        <f>('Fluid (original units) sorted'!W294/Z$413)*Z$414</f>
        <v>0.69121579921826792</v>
      </c>
      <c r="AA294" s="251"/>
      <c r="AB294" s="264"/>
      <c r="AC294" s="265">
        <f t="shared" si="4"/>
        <v>0.43584603064754451</v>
      </c>
      <c r="AD294" s="201"/>
      <c r="AE294" s="127"/>
      <c r="AF294" s="127"/>
      <c r="AG294" s="135"/>
      <c r="AH294" s="93"/>
      <c r="AI294" s="11"/>
      <c r="AJ294" s="94"/>
      <c r="AK294" s="24"/>
      <c r="AL294" s="23"/>
      <c r="AM294" s="15"/>
      <c r="AN294" s="25"/>
      <c r="AO294" s="23"/>
      <c r="AP294" s="23"/>
      <c r="AQ294" s="11"/>
    </row>
    <row r="295" spans="1:43" s="26" customFormat="1">
      <c r="A295" s="11" t="str">
        <f>'Fluid (molkg) '!A295</f>
        <v>43N/16E-06R01</v>
      </c>
      <c r="B295" s="12" t="str">
        <f>'Fluid (molkg) '!B295</f>
        <v>Lake City Area (Hwy 18 to Fandango Pass)</v>
      </c>
      <c r="C295" s="12" t="str">
        <f>'Fluid (molkg) '!C295</f>
        <v>Domestic</v>
      </c>
      <c r="D295" s="12" t="str">
        <f>'Fluid (molkg) '!D295</f>
        <v>3" Casing</v>
      </c>
      <c r="E295" s="11">
        <f>'Fluid (molkg) '!E295</f>
        <v>60</v>
      </c>
      <c r="F295" s="13">
        <f>'Fluid (molkg) '!F295</f>
        <v>0</v>
      </c>
      <c r="G295" s="14">
        <f>'Fluid (molkg) '!G295</f>
        <v>41.621189999999999</v>
      </c>
      <c r="H295" s="11">
        <f>'Fluid (molkg) '!H295</f>
        <v>-120.182163</v>
      </c>
      <c r="I295" s="11" t="str">
        <f>'Fluid (molkg) '!I295</f>
        <v>43N/16E-06R01</v>
      </c>
      <c r="J295" s="15">
        <f>'Fluid (molkg) '!J295</f>
        <v>-4.4131960121192716E-4</v>
      </c>
      <c r="K295" s="16">
        <f>'Fluid (molkg) '!K295</f>
        <v>51.980000000000004</v>
      </c>
      <c r="L295" s="16">
        <f>'Fluid (molkg) '!L295</f>
        <v>11.1</v>
      </c>
      <c r="M295" s="17">
        <f>'Fluid (molkg) '!M295</f>
        <v>21343</v>
      </c>
      <c r="N295" s="277" t="str">
        <f>'Fluid (molkg) '!N295</f>
        <v/>
      </c>
      <c r="O295" s="277">
        <f>'Fluid (molkg) '!O295</f>
        <v>7.9432823472428087E-9</v>
      </c>
      <c r="P295" s="246"/>
      <c r="Q295" s="303"/>
      <c r="R295" s="265" t="s">
        <v>492</v>
      </c>
      <c r="S295" s="303">
        <f>('Fluid (original units) sorted'!AF295/S$413)*S$414</f>
        <v>1.052720062838966E-2</v>
      </c>
      <c r="T295" s="303">
        <f>('Fluid (original units) sorted'!AB295/T$413)*T$414</f>
        <v>2.0582114142809895</v>
      </c>
      <c r="U295" s="303">
        <f>('Fluid (original units) sorted'!AD295/U$413)*U$414</f>
        <v>2.0819757116713477E-2</v>
      </c>
      <c r="V295" s="303">
        <f>('Fluid (original units) sorted'!AE295/V$413)*V$414</f>
        <v>2.8206357713028513E-2</v>
      </c>
      <c r="W295" s="303">
        <f>('Fluid (original units) sorted'!V295/W$413)*W$414</f>
        <v>1.2475049900199602</v>
      </c>
      <c r="X295" s="303">
        <f>('Fluid (original units) sorted'!T295/X$413)*X$414</f>
        <v>0.39147847064150709</v>
      </c>
      <c r="Y295" s="303">
        <f>('Fluid (original units) sorted'!U295/Y$413)*Y$414</f>
        <v>3.3249527473061487E-2</v>
      </c>
      <c r="Z295" s="303">
        <f>('Fluid (original units) sorted'!W295/Z$413)*Z$414</f>
        <v>0.48549681135568817</v>
      </c>
      <c r="AA295" s="251"/>
      <c r="AB295" s="264"/>
      <c r="AC295" s="265">
        <f t="shared" si="4"/>
        <v>0.31380914206623206</v>
      </c>
      <c r="AD295" s="201"/>
      <c r="AE295" s="127"/>
      <c r="AF295" s="127"/>
      <c r="AG295" s="127"/>
      <c r="AH295" s="21"/>
      <c r="AI295" s="11"/>
      <c r="AJ295" s="11"/>
      <c r="AK295" s="24"/>
      <c r="AL295" s="23"/>
      <c r="AM295" s="15"/>
      <c r="AN295" s="25"/>
      <c r="AO295" s="23"/>
      <c r="AP295" s="23"/>
      <c r="AQ295" s="11"/>
    </row>
    <row r="296" spans="1:43" s="26" customFormat="1">
      <c r="A296" s="11" t="str">
        <f>'Fluid (molkg) '!A296</f>
        <v>43N/16E-06R02</v>
      </c>
      <c r="B296" s="12" t="str">
        <f>'Fluid (molkg) '!B296</f>
        <v>Lake City Area (Hwy 18 to Fandango Pass)</v>
      </c>
      <c r="C296" s="12">
        <f>'Fluid (molkg) '!C296</f>
        <v>0</v>
      </c>
      <c r="D296" s="12">
        <f>'Fluid (molkg) '!D296</f>
        <v>0</v>
      </c>
      <c r="E296" s="11">
        <f>'Fluid (molkg) '!E296</f>
        <v>0</v>
      </c>
      <c r="F296" s="13">
        <f>'Fluid (molkg) '!F296</f>
        <v>0</v>
      </c>
      <c r="G296" s="14">
        <f>'Fluid (molkg) '!G296</f>
        <v>41.621200000000002</v>
      </c>
      <c r="H296" s="11">
        <f>'Fluid (molkg) '!H296</f>
        <v>-120.182164</v>
      </c>
      <c r="I296" s="11" t="str">
        <f>'Fluid (molkg) '!I296</f>
        <v>43N/16E-06R02</v>
      </c>
      <c r="J296" s="15">
        <f>'Fluid (molkg) '!J296</f>
        <v>-5.1429984552316451E-3</v>
      </c>
      <c r="K296" s="16">
        <f>'Fluid (molkg) '!K296</f>
        <v>53.6</v>
      </c>
      <c r="L296" s="16">
        <f>'Fluid (molkg) '!L296</f>
        <v>12</v>
      </c>
      <c r="M296" s="17">
        <f>'Fluid (molkg) '!M296</f>
        <v>25051</v>
      </c>
      <c r="N296" s="277">
        <f>'Fluid (molkg) '!N296</f>
        <v>5.0118723362727164E-8</v>
      </c>
      <c r="O296" s="277">
        <f>'Fluid (molkg) '!O296</f>
        <v>5.0118723362727114E-9</v>
      </c>
      <c r="P296" s="246"/>
      <c r="Q296" s="303"/>
      <c r="R296" s="265" t="s">
        <v>492</v>
      </c>
      <c r="S296" s="303"/>
      <c r="T296" s="303">
        <f>('Fluid (original units) sorted'!AB296/T$413)*T$414</f>
        <v>2.1381419546414167</v>
      </c>
      <c r="U296" s="303">
        <f>('Fluid (original units) sorted'!AD296/U$413)*U$414</f>
        <v>3.7475562810084261E-2</v>
      </c>
      <c r="V296" s="303">
        <f>('Fluid (original units) sorted'!AE296/V$413)*V$414</f>
        <v>5.0771443883451325E-2</v>
      </c>
      <c r="W296" s="303">
        <f>('Fluid (original units) sorted'!V296/W$413)*W$414</f>
        <v>1.097804391217565</v>
      </c>
      <c r="X296" s="303">
        <f>('Fluid (original units) sorted'!T296/X$413)*X$414</f>
        <v>0.56546890203773248</v>
      </c>
      <c r="Y296" s="303">
        <f>('Fluid (original units) sorted'!U296/Y$413)*Y$414</f>
        <v>1.5345935756797609E-2</v>
      </c>
      <c r="Z296" s="303">
        <f>('Fluid (original units) sorted'!W296/Z$413)*Z$414</f>
        <v>0.57601316601522323</v>
      </c>
      <c r="AA296" s="251"/>
      <c r="AB296" s="264"/>
      <c r="AC296" s="265">
        <f t="shared" si="4"/>
        <v>0.51509076349255256</v>
      </c>
      <c r="AD296" s="201"/>
      <c r="AE296" s="127"/>
      <c r="AF296" s="127"/>
      <c r="AG296" s="129"/>
      <c r="AH296" s="21"/>
      <c r="AI296" s="11"/>
      <c r="AJ296" s="11"/>
      <c r="AK296" s="24"/>
      <c r="AL296" s="23"/>
      <c r="AM296" s="15"/>
      <c r="AN296" s="25"/>
      <c r="AO296" s="23"/>
      <c r="AP296" s="23"/>
      <c r="AQ296" s="11"/>
    </row>
    <row r="297" spans="1:43" s="26" customFormat="1">
      <c r="A297" s="27" t="str">
        <f>'Fluid (molkg) '!A297</f>
        <v>43N/16E-05N01</v>
      </c>
      <c r="B297" s="12" t="str">
        <f>'Fluid (molkg) '!B297</f>
        <v>Lake City Area (Hwy 18 to Fandango Pass)</v>
      </c>
      <c r="C297" s="12" t="str">
        <f>'Fluid (molkg) '!C297</f>
        <v>Irrigation</v>
      </c>
      <c r="D297" s="12" t="str">
        <f>'Fluid (molkg) '!D297</f>
        <v>12" Casing</v>
      </c>
      <c r="E297" s="27">
        <f>'Fluid (molkg) '!E297</f>
        <v>236</v>
      </c>
      <c r="F297" s="28">
        <f>'Fluid (molkg) '!F297</f>
        <v>0</v>
      </c>
      <c r="G297" s="11">
        <f>'Fluid (molkg) '!G297</f>
        <v>41.622689999999999</v>
      </c>
      <c r="H297" s="11">
        <f>'Fluid (molkg) '!H297</f>
        <v>-120.181156</v>
      </c>
      <c r="I297" s="27" t="str">
        <f>'Fluid (molkg) '!I297</f>
        <v>43N/16E-05N01</v>
      </c>
      <c r="J297" s="15">
        <f>'Fluid (molkg) '!J297</f>
        <v>7.8053930482567503E-4</v>
      </c>
      <c r="K297" s="16">
        <f>'Fluid (molkg) '!K297</f>
        <v>53.96</v>
      </c>
      <c r="L297" s="16">
        <f>'Fluid (molkg) '!L297</f>
        <v>12.2</v>
      </c>
      <c r="M297" s="17">
        <f>'Fluid (molkg) '!M297</f>
        <v>21788</v>
      </c>
      <c r="N297" s="277" t="str">
        <f>'Fluid (molkg) '!N297</f>
        <v/>
      </c>
      <c r="O297" s="277">
        <f>'Fluid (molkg) '!O297</f>
        <v>3.981071705534957E-8</v>
      </c>
      <c r="P297" s="246"/>
      <c r="Q297" s="303"/>
      <c r="R297" s="265" t="s">
        <v>492</v>
      </c>
      <c r="S297" s="303">
        <f>('Fluid (original units) sorted'!AF297/S$413)*S$414</f>
        <v>5.2636003141948301E-3</v>
      </c>
      <c r="T297" s="303">
        <f>('Fluid (original units) sorted'!AB297/T$413)*T$414</f>
        <v>2.3979162108128036</v>
      </c>
      <c r="U297" s="303">
        <f>('Fluid (original units) sorted'!AD297/U$413)*U$414</f>
        <v>2.0819757116713477E-2</v>
      </c>
      <c r="V297" s="303">
        <f>('Fluid (original units) sorted'!AE297/V$413)*V$414</f>
        <v>5.6412715426057032E-3</v>
      </c>
      <c r="W297" s="303">
        <f>('Fluid (original units) sorted'!V297/W$413)*W$414</f>
        <v>1.2475049900199602</v>
      </c>
      <c r="X297" s="303">
        <f>('Fluid (original units) sorted'!T297/X$413)*X$414</f>
        <v>0.6089665098867888</v>
      </c>
      <c r="Y297" s="303">
        <f>('Fluid (original units) sorted'!U297/Y$413)*Y$414</f>
        <v>2.5576559594662682E-2</v>
      </c>
      <c r="Z297" s="303">
        <f>('Fluid (original units) sorted'!W297/Z$413)*Z$414</f>
        <v>0.55132688747171366</v>
      </c>
      <c r="AA297" s="251"/>
      <c r="AB297" s="264"/>
      <c r="AC297" s="265">
        <f t="shared" si="4"/>
        <v>0.48814755432524987</v>
      </c>
      <c r="AD297" s="201"/>
      <c r="AE297" s="127"/>
      <c r="AF297" s="127"/>
      <c r="AG297" s="127"/>
      <c r="AH297" s="21"/>
      <c r="AI297" s="11"/>
      <c r="AJ297" s="11"/>
      <c r="AK297" s="24"/>
      <c r="AL297" s="23"/>
      <c r="AM297" s="15"/>
      <c r="AN297" s="25"/>
      <c r="AO297" s="23"/>
      <c r="AP297" s="23"/>
      <c r="AQ297" s="11"/>
    </row>
    <row r="298" spans="1:43" s="26" customFormat="1">
      <c r="A298" s="27" t="str">
        <f>'Fluid (molkg) '!A298</f>
        <v>43N/16E-06R02</v>
      </c>
      <c r="B298" s="12" t="str">
        <f>'Fluid (molkg) '!B298</f>
        <v>Lake City Area (Hwy 18 to Fandango Pass)</v>
      </c>
      <c r="C298" s="12">
        <f>'Fluid (molkg) '!C298</f>
        <v>0</v>
      </c>
      <c r="D298" s="12">
        <f>'Fluid (molkg) '!D298</f>
        <v>0</v>
      </c>
      <c r="E298" s="27">
        <f>'Fluid (molkg) '!E298</f>
        <v>0</v>
      </c>
      <c r="F298" s="28">
        <f>'Fluid (molkg) '!F298</f>
        <v>0</v>
      </c>
      <c r="G298" s="14">
        <f>'Fluid (molkg) '!G298</f>
        <v>41.621200000000002</v>
      </c>
      <c r="H298" s="11">
        <f>'Fluid (molkg) '!H298</f>
        <v>-120.182164</v>
      </c>
      <c r="I298" s="27" t="str">
        <f>'Fluid (molkg) '!I298</f>
        <v>43N/16E-06R02</v>
      </c>
      <c r="J298" s="15">
        <f>'Fluid (molkg) '!J298</f>
        <v>1.7660697325381572E-2</v>
      </c>
      <c r="K298" s="16">
        <f>'Fluid (molkg) '!K298</f>
        <v>53.96</v>
      </c>
      <c r="L298" s="16">
        <f>'Fluid (molkg) '!L298</f>
        <v>12.2</v>
      </c>
      <c r="M298" s="17">
        <f>'Fluid (molkg) '!M298</f>
        <v>28725</v>
      </c>
      <c r="N298" s="277">
        <f>'Fluid (molkg) '!N298</f>
        <v>3.1622776601683699E-8</v>
      </c>
      <c r="O298" s="277">
        <f>'Fluid (molkg) '!O298</f>
        <v>7.9432823472428087E-9</v>
      </c>
      <c r="P298" s="246"/>
      <c r="Q298" s="303"/>
      <c r="R298" s="265" t="s">
        <v>492</v>
      </c>
      <c r="S298" s="303"/>
      <c r="T298" s="303">
        <f>('Fluid (original units) sorted'!AB298/T$413)*T$414</f>
        <v>2.0382287791908831</v>
      </c>
      <c r="U298" s="303">
        <f>('Fluid (original units) sorted'!AD298/U$413)*U$414</f>
        <v>2.0819757116713477E-2</v>
      </c>
      <c r="V298" s="303"/>
      <c r="W298" s="303">
        <f>('Fluid (original units) sorted'!V298/W$413)*W$414</f>
        <v>1.097804391217565</v>
      </c>
      <c r="X298" s="303">
        <f>('Fluid (original units) sorted'!T298/X$413)*X$414</f>
        <v>0.56546890203773248</v>
      </c>
      <c r="Y298" s="303">
        <f>('Fluid (original units) sorted'!U298/Y$413)*Y$414</f>
        <v>1.2788279797331341E-2</v>
      </c>
      <c r="Z298" s="303">
        <f>('Fluid (original units) sorted'!W298/Z$413)*Z$414</f>
        <v>0.49372557087019131</v>
      </c>
      <c r="AA298" s="251"/>
      <c r="AB298" s="264"/>
      <c r="AC298" s="265">
        <f t="shared" si="4"/>
        <v>0.51509076349255256</v>
      </c>
      <c r="AD298" s="201"/>
      <c r="AE298" s="127"/>
      <c r="AF298" s="127"/>
      <c r="AG298" s="129"/>
      <c r="AH298" s="21"/>
      <c r="AI298" s="11"/>
      <c r="AJ298" s="11"/>
      <c r="AK298" s="24"/>
      <c r="AL298" s="23"/>
      <c r="AM298" s="15"/>
      <c r="AN298" s="25"/>
      <c r="AO298" s="23"/>
      <c r="AP298" s="23"/>
      <c r="AQ298" s="11"/>
    </row>
    <row r="299" spans="1:43" s="26" customFormat="1">
      <c r="A299" s="11" t="str">
        <f>'Fluid (molkg) '!A299</f>
        <v>43N/16E-05M01</v>
      </c>
      <c r="B299" s="12" t="str">
        <f>'Fluid (molkg) '!B299</f>
        <v>Lake City Area (Hwy 18 to Fandango Pass)</v>
      </c>
      <c r="C299" s="12" t="str">
        <f>'Fluid (molkg) '!C299</f>
        <v>Irrigation</v>
      </c>
      <c r="D299" s="12" t="str">
        <f>'Fluid (molkg) '!D299</f>
        <v>12" Casing</v>
      </c>
      <c r="E299" s="11">
        <f>'Fluid (molkg) '!E299</f>
        <v>236</v>
      </c>
      <c r="F299" s="13">
        <f>'Fluid (molkg) '!F299</f>
        <v>0</v>
      </c>
      <c r="G299" s="11">
        <f>'Fluid (molkg) '!G299</f>
        <v>41.623753999999998</v>
      </c>
      <c r="H299" s="14">
        <f>'Fluid (molkg) '!H299</f>
        <v>-120.18125999999999</v>
      </c>
      <c r="I299" s="11" t="str">
        <f>'Fluid (molkg) '!I299</f>
        <v>43N/16E-05M01</v>
      </c>
      <c r="J299" s="15">
        <f>'Fluid (molkg) '!J299</f>
        <v>1.2060560097155474E-2</v>
      </c>
      <c r="K299" s="16">
        <f>'Fluid (molkg) '!K299</f>
        <v>55.040000000000006</v>
      </c>
      <c r="L299" s="16">
        <f>'Fluid (molkg) '!L299</f>
        <v>12.8</v>
      </c>
      <c r="M299" s="17">
        <f>'Fluid (molkg) '!M299</f>
        <v>20607</v>
      </c>
      <c r="N299" s="277" t="str">
        <f>'Fluid (molkg) '!N299</f>
        <v/>
      </c>
      <c r="O299" s="277">
        <f>'Fluid (molkg) '!O299</f>
        <v>3.981071705534957E-8</v>
      </c>
      <c r="P299" s="246"/>
      <c r="Q299" s="303"/>
      <c r="R299" s="265" t="s">
        <v>492</v>
      </c>
      <c r="S299" s="303"/>
      <c r="T299" s="303">
        <f>('Fluid (original units) sorted'!AB299/T$413)*T$414</f>
        <v>2.4178988459029105</v>
      </c>
      <c r="U299" s="303">
        <f>('Fluid (original units) sorted'!AD299/U$413)*U$414</f>
        <v>8.3279028466853901E-3</v>
      </c>
      <c r="V299" s="303">
        <f>('Fluid (original units) sorted'!AE299/V$413)*V$414</f>
        <v>2.8206357713028513E-2</v>
      </c>
      <c r="W299" s="303">
        <f>('Fluid (original units) sorted'!V299/W$413)*W$414</f>
        <v>1.2974051896207586</v>
      </c>
      <c r="X299" s="303">
        <f>('Fluid (original units) sorted'!T299/X$413)*X$414</f>
        <v>0.56546890203773248</v>
      </c>
      <c r="Y299" s="303">
        <f>('Fluid (original units) sorted'!U299/Y$413)*Y$414</f>
        <v>2.3018903635196413E-2</v>
      </c>
      <c r="Z299" s="303">
        <f>('Fluid (original units) sorted'!W299/Z$413)*Z$414</f>
        <v>0.699444558732771</v>
      </c>
      <c r="AA299" s="251"/>
      <c r="AB299" s="264"/>
      <c r="AC299" s="265">
        <f t="shared" si="4"/>
        <v>0.43584603064754457</v>
      </c>
      <c r="AD299" s="201"/>
      <c r="AE299" s="127"/>
      <c r="AF299" s="127"/>
      <c r="AG299" s="127"/>
      <c r="AH299" s="21"/>
      <c r="AI299" s="11"/>
      <c r="AJ299" s="11"/>
      <c r="AK299" s="24"/>
      <c r="AL299" s="23"/>
      <c r="AM299" s="15"/>
      <c r="AN299" s="25"/>
      <c r="AO299" s="23"/>
      <c r="AP299" s="23"/>
      <c r="AQ299" s="11"/>
    </row>
    <row r="300" spans="1:43" s="26" customFormat="1">
      <c r="A300" s="11" t="str">
        <f>'Fluid (molkg) '!A300</f>
        <v>43N/16E-08E01</v>
      </c>
      <c r="B300" s="12" t="str">
        <f>'Fluid (molkg) '!B300</f>
        <v>Lake City Area (Hwy 18 to Fandango Pass)</v>
      </c>
      <c r="C300" s="12" t="str">
        <f>'Fluid (molkg) '!C300</f>
        <v>Irrigation</v>
      </c>
      <c r="D300" s="12" t="str">
        <f>'Fluid (molkg) '!D300</f>
        <v>12" Cased Depth</v>
      </c>
      <c r="E300" s="11">
        <f>'Fluid (molkg) '!E300</f>
        <v>186</v>
      </c>
      <c r="F300" s="13">
        <f>'Fluid (molkg) '!F300</f>
        <v>0</v>
      </c>
      <c r="G300" s="11">
        <f>'Fluid (molkg) '!G300</f>
        <v>41.613771</v>
      </c>
      <c r="H300" s="14">
        <f>'Fluid (molkg) '!H300</f>
        <v>-120.17927</v>
      </c>
      <c r="I300" s="11" t="str">
        <f>'Fluid (molkg) '!I300</f>
        <v>43N/16E-08E01</v>
      </c>
      <c r="J300" s="15">
        <f>'Fluid (molkg) '!J300</f>
        <v>3.9218613462483544E-2</v>
      </c>
      <c r="K300" s="16">
        <f>'Fluid (molkg) '!K300</f>
        <v>55.040000000000006</v>
      </c>
      <c r="L300" s="16">
        <f>'Fluid (molkg) '!L300</f>
        <v>12.8</v>
      </c>
      <c r="M300" s="17">
        <f>'Fluid (molkg) '!M300</f>
        <v>30194</v>
      </c>
      <c r="N300" s="277">
        <f>'Fluid (molkg) '!N300</f>
        <v>5.0118723362727164E-8</v>
      </c>
      <c r="O300" s="277">
        <f>'Fluid (molkg) '!O300</f>
        <v>1E-8</v>
      </c>
      <c r="P300" s="246"/>
      <c r="Q300" s="303"/>
      <c r="R300" s="265" t="s">
        <v>492</v>
      </c>
      <c r="S300" s="303">
        <f>('Fluid (original units) sorted'!AF300/S$413)*S$414</f>
        <v>5.2636003141948301E-3</v>
      </c>
      <c r="T300" s="303">
        <f>('Fluid (original units) sorted'!AB300/T$413)*T$414</f>
        <v>2.6976557371644039</v>
      </c>
      <c r="U300" s="303"/>
      <c r="V300" s="303">
        <f>('Fluid (original units) sorted'!AE300/V$413)*V$414</f>
        <v>2.8206357713028513E-2</v>
      </c>
      <c r="W300" s="303">
        <f>('Fluid (original units) sorted'!V300/W$413)*W$414</f>
        <v>1.4970059880239521</v>
      </c>
      <c r="X300" s="303">
        <f>('Fluid (original units) sorted'!T300/X$413)*X$414</f>
        <v>0.69596172558490144</v>
      </c>
      <c r="Y300" s="303">
        <f>('Fluid (original units) sorted'!U300/Y$413)*Y$414</f>
        <v>2.0461247675730147E-2</v>
      </c>
      <c r="Z300" s="303">
        <f>('Fluid (original units) sorted'!W300/Z$413)*Z$414</f>
        <v>0.74058835630528697</v>
      </c>
      <c r="AA300" s="251"/>
      <c r="AB300" s="264"/>
      <c r="AC300" s="265">
        <f t="shared" si="4"/>
        <v>0.46490243269071413</v>
      </c>
      <c r="AD300" s="201"/>
      <c r="AE300" s="129"/>
      <c r="AF300" s="127"/>
      <c r="AG300" s="127"/>
      <c r="AH300" s="21"/>
      <c r="AI300" s="11"/>
      <c r="AJ300" s="11"/>
      <c r="AK300" s="24"/>
      <c r="AL300" s="23"/>
      <c r="AM300" s="15"/>
      <c r="AN300" s="25"/>
      <c r="AO300" s="23"/>
      <c r="AP300" s="23"/>
      <c r="AQ300" s="11"/>
    </row>
    <row r="301" spans="1:43" s="26" customFormat="1">
      <c r="A301" s="11" t="str">
        <f>'Fluid (molkg) '!A301</f>
        <v>44N/16E-32H01</v>
      </c>
      <c r="B301" s="12" t="str">
        <f>'Fluid (molkg) '!B301</f>
        <v>Lake City Area (Hwy 18 to Fandango Pass)</v>
      </c>
      <c r="C301" s="12" t="str">
        <f>'Fluid (molkg) '!C301</f>
        <v>Domestic/Irrigation</v>
      </c>
      <c r="D301" s="12" t="str">
        <f>'Fluid (molkg) '!D301</f>
        <v>6" Casing</v>
      </c>
      <c r="E301" s="30">
        <f>'Fluid (molkg) '!E301</f>
        <v>117</v>
      </c>
      <c r="F301" s="31">
        <f>'Fluid (molkg) '!F301</f>
        <v>0</v>
      </c>
      <c r="G301" s="14">
        <f>'Fluid (molkg) '!G301</f>
        <v>41.639069999999997</v>
      </c>
      <c r="H301" s="11">
        <f>'Fluid (molkg) '!H301</f>
        <v>-120.17123100000001</v>
      </c>
      <c r="I301" s="11" t="str">
        <f>'Fluid (molkg) '!I301</f>
        <v>44N/16E-32H01</v>
      </c>
      <c r="J301" s="15">
        <f>'Fluid (molkg) '!J301</f>
        <v>6.9414943929505795E-3</v>
      </c>
      <c r="K301" s="16">
        <f>'Fluid (molkg) '!K301</f>
        <v>55.040000000000006</v>
      </c>
      <c r="L301" s="16">
        <f>'Fluid (molkg) '!L301</f>
        <v>12.8</v>
      </c>
      <c r="M301" s="17">
        <f>'Fluid (molkg) '!M301</f>
        <v>21438</v>
      </c>
      <c r="N301" s="277" t="str">
        <f>'Fluid (molkg) '!N301</f>
        <v/>
      </c>
      <c r="O301" s="277">
        <f>'Fluid (molkg) '!O301</f>
        <v>1E-8</v>
      </c>
      <c r="P301" s="246"/>
      <c r="Q301" s="303"/>
      <c r="R301" s="265" t="s">
        <v>492</v>
      </c>
      <c r="S301" s="303">
        <f>('Fluid (original units) sorted'!AF301/S$413)*S$414</f>
        <v>1.052720062838966E-2</v>
      </c>
      <c r="T301" s="303">
        <f>('Fluid (original units) sorted'!AB301/T$413)*T$414</f>
        <v>2.0781940493710964</v>
      </c>
      <c r="U301" s="303">
        <f>('Fluid (original units) sorted'!AD301/U$413)*U$414</f>
        <v>3.7475562810084261E-2</v>
      </c>
      <c r="V301" s="303"/>
      <c r="W301" s="303">
        <f>('Fluid (original units) sorted'!V301/W$413)*W$414</f>
        <v>0.79840319361277445</v>
      </c>
      <c r="X301" s="303">
        <f>('Fluid (original units) sorted'!T301/X$413)*X$414</f>
        <v>0.86995215698112682</v>
      </c>
      <c r="Y301" s="303">
        <f>('Fluid (original units) sorted'!U301/Y$413)*Y$414</f>
        <v>0.10230623837865073</v>
      </c>
      <c r="Z301" s="303">
        <f>('Fluid (original units) sorted'!W301/Z$413)*Z$414</f>
        <v>0.40320921621065625</v>
      </c>
      <c r="AA301" s="251"/>
      <c r="AB301" s="264"/>
      <c r="AC301" s="265">
        <f t="shared" si="4"/>
        <v>1.0896150766188613</v>
      </c>
      <c r="AD301" s="201"/>
      <c r="AE301" s="127"/>
      <c r="AF301" s="127"/>
      <c r="AG301" s="127"/>
      <c r="AH301" s="21"/>
      <c r="AI301" s="11"/>
      <c r="AJ301" s="11"/>
      <c r="AK301" s="24"/>
      <c r="AL301" s="23"/>
      <c r="AM301" s="15"/>
      <c r="AN301" s="25"/>
      <c r="AO301" s="23"/>
      <c r="AP301" s="23"/>
      <c r="AQ301" s="11"/>
    </row>
    <row r="302" spans="1:43" s="26" customFormat="1">
      <c r="A302" s="24" t="str">
        <f>'Fluid (molkg) '!A302</f>
        <v>LCGC14 (Dean's house well)</v>
      </c>
      <c r="B302" s="12" t="str">
        <f>'Fluid (molkg) '!B302</f>
        <v>Lake City Area (Hwy 18 to Fandango Pass)</v>
      </c>
      <c r="C302" s="12">
        <f>'Fluid (molkg) '!C302</f>
        <v>0</v>
      </c>
      <c r="D302" s="12" t="str">
        <f>'Fluid (molkg) '!D302</f>
        <v>Lake City Cold Waters</v>
      </c>
      <c r="E302" s="11">
        <f>'Fluid (molkg) '!E302</f>
        <v>0</v>
      </c>
      <c r="F302" s="13">
        <f>'Fluid (molkg) '!F302</f>
        <v>0</v>
      </c>
      <c r="G302" s="11">
        <f>'Fluid (molkg) '!G302</f>
        <v>0</v>
      </c>
      <c r="H302" s="11">
        <f>'Fluid (molkg) '!H302</f>
        <v>0</v>
      </c>
      <c r="I302" s="24" t="str">
        <f>'Fluid (molkg) '!I302</f>
        <v>LCGC14 (Dean's house well)</v>
      </c>
      <c r="J302" s="15">
        <f>'Fluid (molkg) '!J302</f>
        <v>6.8458921639699506E-3</v>
      </c>
      <c r="K302" s="16">
        <f>'Fluid (molkg) '!K302</f>
        <v>55.22</v>
      </c>
      <c r="L302" s="35">
        <f>'Fluid (molkg) '!L302</f>
        <v>12.9</v>
      </c>
      <c r="M302" s="24">
        <f>'Fluid (molkg) '!M302</f>
        <v>2003</v>
      </c>
      <c r="N302" s="265">
        <f>'Fluid (molkg) '!N302</f>
        <v>1.3489628825916498E-8</v>
      </c>
      <c r="O302" s="265" t="str">
        <f>'Fluid (molkg) '!O302</f>
        <v/>
      </c>
      <c r="P302" s="77"/>
      <c r="Q302" s="273"/>
      <c r="R302" s="265" t="s">
        <v>492</v>
      </c>
      <c r="S302" s="303">
        <f>('Fluid (original units) sorted'!AF302/S$413)*S$414</f>
        <v>1.1579920691228627E-2</v>
      </c>
      <c r="T302" s="303">
        <f>('Fluid (original units) sorted'!AB302/T$413)*T$414</f>
        <v>2.5697840594721453</v>
      </c>
      <c r="U302" s="303"/>
      <c r="V302" s="303">
        <f>('Fluid (original units) sorted'!AE302/V$413)*V$414</f>
        <v>3.4975883564155361E-2</v>
      </c>
      <c r="W302" s="303">
        <f>('Fluid (original units) sorted'!V302/W$413)*W$414</f>
        <v>0.39920159680638723</v>
      </c>
      <c r="X302" s="303">
        <f>('Fluid (original units) sorted'!T302/X$413)*X$414</f>
        <v>1.652909098264141</v>
      </c>
      <c r="Y302" s="303">
        <f>('Fluid (original units) sorted'!U302/Y$413)*Y$414</f>
        <v>5.8826087067724166E-2</v>
      </c>
      <c r="Z302" s="303">
        <f>('Fluid (original units) sorted'!W302/Z$413)*Z$414</f>
        <v>0.54145237605430985</v>
      </c>
      <c r="AA302" s="251"/>
      <c r="AB302" s="264"/>
      <c r="AC302" s="265">
        <f t="shared" si="4"/>
        <v>4.1405372911516736</v>
      </c>
      <c r="AD302" s="201"/>
      <c r="AE302" s="134"/>
      <c r="AF302" s="127"/>
      <c r="AG302" s="127"/>
      <c r="AH302" s="76"/>
      <c r="AI302" s="11"/>
      <c r="AJ302" s="86"/>
      <c r="AK302" s="24"/>
      <c r="AL302" s="23"/>
      <c r="AM302" s="15"/>
      <c r="AN302" s="25"/>
      <c r="AO302" s="23"/>
      <c r="AP302" s="23"/>
      <c r="AQ302" s="11"/>
    </row>
    <row r="303" spans="1:43" s="26" customFormat="1">
      <c r="A303" s="11" t="str">
        <f>'Fluid (molkg) '!A303</f>
        <v>43N/16E-05N01</v>
      </c>
      <c r="B303" s="12" t="str">
        <f>'Fluid (molkg) '!B303</f>
        <v>Lake City Area (Hwy 18 to Fandango Pass)</v>
      </c>
      <c r="C303" s="12" t="str">
        <f>'Fluid (molkg) '!C303</f>
        <v>Irrigation</v>
      </c>
      <c r="D303" s="12" t="str">
        <f>'Fluid (molkg) '!D303</f>
        <v>12" Casing</v>
      </c>
      <c r="E303" s="11">
        <f>'Fluid (molkg) '!E303</f>
        <v>236</v>
      </c>
      <c r="F303" s="13">
        <f>'Fluid (molkg) '!F303</f>
        <v>0</v>
      </c>
      <c r="G303" s="11">
        <f>'Fluid (molkg) '!G303</f>
        <v>41.622689999999999</v>
      </c>
      <c r="H303" s="11">
        <f>'Fluid (molkg) '!H303</f>
        <v>-120.181156</v>
      </c>
      <c r="I303" s="11" t="str">
        <f>'Fluid (molkg) '!I303</f>
        <v>43N/16E-05N01</v>
      </c>
      <c r="J303" s="15">
        <f>'Fluid (molkg) '!J303</f>
        <v>1.2060560097155474E-2</v>
      </c>
      <c r="K303" s="16">
        <f>'Fluid (molkg) '!K303</f>
        <v>55.400000000000006</v>
      </c>
      <c r="L303" s="16">
        <f>'Fluid (molkg) '!L303</f>
        <v>13</v>
      </c>
      <c r="M303" s="17">
        <f>'Fluid (molkg) '!M303</f>
        <v>20607</v>
      </c>
      <c r="N303" s="277" t="str">
        <f>'Fluid (molkg) '!N303</f>
        <v/>
      </c>
      <c r="O303" s="277">
        <f>'Fluid (molkg) '!O303</f>
        <v>3.981071705534957E-8</v>
      </c>
      <c r="P303" s="246"/>
      <c r="Q303" s="303"/>
      <c r="R303" s="265" t="s">
        <v>492</v>
      </c>
      <c r="S303" s="303"/>
      <c r="T303" s="303">
        <f>('Fluid (original units) sorted'!AB303/T$413)*T$414</f>
        <v>2.4178988459029105</v>
      </c>
      <c r="U303" s="303">
        <f>('Fluid (original units) sorted'!AD303/U$413)*U$414</f>
        <v>8.3279028466853901E-3</v>
      </c>
      <c r="V303" s="303">
        <f>('Fluid (original units) sorted'!AE303/V$413)*V$414</f>
        <v>2.8206357713028513E-2</v>
      </c>
      <c r="W303" s="303">
        <f>('Fluid (original units) sorted'!V303/W$413)*W$414</f>
        <v>1.2974051896207586</v>
      </c>
      <c r="X303" s="303">
        <f>('Fluid (original units) sorted'!T303/X$413)*X$414</f>
        <v>0.56546890203773248</v>
      </c>
      <c r="Y303" s="303">
        <f>('Fluid (original units) sorted'!U303/Y$413)*Y$414</f>
        <v>2.3018903635196413E-2</v>
      </c>
      <c r="Z303" s="303">
        <f>('Fluid (original units) sorted'!W303/Z$413)*Z$414</f>
        <v>0.699444558732771</v>
      </c>
      <c r="AA303" s="251"/>
      <c r="AB303" s="264"/>
      <c r="AC303" s="265">
        <f t="shared" si="4"/>
        <v>0.43584603064754457</v>
      </c>
      <c r="AD303" s="201"/>
      <c r="AE303" s="127"/>
      <c r="AF303" s="127"/>
      <c r="AG303" s="127"/>
      <c r="AH303" s="21"/>
      <c r="AI303" s="11"/>
      <c r="AJ303" s="11"/>
      <c r="AK303" s="24"/>
      <c r="AL303" s="23"/>
      <c r="AM303" s="15"/>
      <c r="AN303" s="25"/>
      <c r="AO303" s="23"/>
      <c r="AP303" s="23"/>
      <c r="AQ303" s="11"/>
    </row>
    <row r="304" spans="1:43" s="26" customFormat="1" ht="15" customHeight="1">
      <c r="A304" s="62" t="str">
        <f>'Fluid (molkg) '!A304</f>
        <v>SVF 11 Domestic water well (mud volcano area)</v>
      </c>
      <c r="B304" s="12" t="str">
        <f>'Fluid (molkg) '!B304</f>
        <v>Lake City Area (Hwy 18 to Fandango Pass)</v>
      </c>
      <c r="C304" s="12">
        <f>'Fluid (molkg) '!C304</f>
        <v>0</v>
      </c>
      <c r="D304" s="12" t="str">
        <f>'Fluid (molkg) '!D304</f>
        <v>Lake City Cold Waters</v>
      </c>
      <c r="E304" s="11">
        <f>'Fluid (molkg) '!E304</f>
        <v>0</v>
      </c>
      <c r="F304" s="13">
        <f>'Fluid (molkg) '!F304</f>
        <v>1</v>
      </c>
      <c r="G304" s="11">
        <f>'Fluid (molkg) '!G304</f>
        <v>0</v>
      </c>
      <c r="H304" s="11">
        <f>'Fluid (molkg) '!H304</f>
        <v>0</v>
      </c>
      <c r="I304" s="62" t="str">
        <f>'Fluid (molkg) '!I304</f>
        <v>SVF 11 Domestic water well (mud volcano area)</v>
      </c>
      <c r="J304" s="59">
        <f>'Fluid (molkg) '!J304</f>
        <v>-0.09</v>
      </c>
      <c r="K304" s="16">
        <f>'Fluid (molkg) '!K304</f>
        <v>56.3</v>
      </c>
      <c r="L304" s="49">
        <f>'Fluid (molkg) '!L304</f>
        <v>13.5</v>
      </c>
      <c r="M304" s="64">
        <f>'Fluid (molkg) '!M304</f>
        <v>1974</v>
      </c>
      <c r="N304" s="267" t="str">
        <f>'Fluid (molkg) '!N304</f>
        <v/>
      </c>
      <c r="O304" s="267" t="str">
        <f>'Fluid (molkg) '!O304</f>
        <v/>
      </c>
      <c r="P304" s="52"/>
      <c r="Q304" s="267"/>
      <c r="R304" s="265" t="s">
        <v>492</v>
      </c>
      <c r="S304" s="303"/>
      <c r="T304" s="303">
        <f>('Fluid (original units) sorted'!AB304/T$413)*T$414</f>
        <v>2.310838982050845</v>
      </c>
      <c r="U304" s="303">
        <f>('Fluid (original units) sorted'!AD304/U$413)*U$414</f>
        <v>0.31229635675070211</v>
      </c>
      <c r="V304" s="303">
        <f>('Fluid (original units) sorted'!AE304/V$413)*V$414</f>
        <v>1.1282543085211406E-2</v>
      </c>
      <c r="W304" s="303">
        <f>('Fluid (original units) sorted'!V304/W$413)*W$414</f>
        <v>0.5988023952095809</v>
      </c>
      <c r="X304" s="303">
        <f>('Fluid (original units) sorted'!T304/X$413)*X$414</f>
        <v>1.0874401962264084</v>
      </c>
      <c r="Y304" s="303">
        <f>('Fluid (original units) sorted'!U304/Y$413)*Y$414</f>
        <v>0.10102741039891761</v>
      </c>
      <c r="Z304" s="303">
        <f>('Fluid (original units) sorted'!W304/Z$413)*Z$414</f>
        <v>0.42789549475416583</v>
      </c>
      <c r="AA304" s="251"/>
      <c r="AB304" s="269"/>
      <c r="AC304" s="265">
        <f t="shared" si="4"/>
        <v>1.8160251276981019</v>
      </c>
      <c r="AD304" s="201"/>
      <c r="AE304" s="131"/>
      <c r="AF304" s="131"/>
      <c r="AG304" s="136"/>
      <c r="AH304" s="67"/>
      <c r="AI304" s="11"/>
      <c r="AJ304" s="91"/>
      <c r="AK304" s="67"/>
      <c r="AL304" s="23"/>
      <c r="AM304" s="15"/>
      <c r="AN304" s="25"/>
      <c r="AO304" s="23"/>
      <c r="AP304" s="23"/>
      <c r="AQ304" s="11"/>
    </row>
    <row r="305" spans="1:43" s="26" customFormat="1">
      <c r="A305" s="11" t="str">
        <f>'Fluid (molkg) '!A305</f>
        <v>43N/16E-05L01</v>
      </c>
      <c r="B305" s="12" t="str">
        <f>'Fluid (molkg) '!B305</f>
        <v>Lake City Area (Hwy 18 to Fandango Pass)</v>
      </c>
      <c r="C305" s="12" t="str">
        <f>'Fluid (molkg) '!C305</f>
        <v>Irrigation</v>
      </c>
      <c r="D305" s="12" t="str">
        <f>'Fluid (molkg) '!D305</f>
        <v>14" Cased Depth</v>
      </c>
      <c r="E305" s="11">
        <f>'Fluid (molkg) '!E305</f>
        <v>402</v>
      </c>
      <c r="F305" s="13">
        <f>'Fluid (molkg) '!F305</f>
        <v>0</v>
      </c>
      <c r="G305" s="11">
        <f>'Fluid (molkg) '!G305</f>
        <v>41.623179999999998</v>
      </c>
      <c r="H305" s="11">
        <f>'Fluid (molkg) '!H305</f>
        <v>-120.18006699999999</v>
      </c>
      <c r="I305" s="11" t="str">
        <f>'Fluid (molkg) '!I305</f>
        <v>43N/16E-05L01</v>
      </c>
      <c r="J305" s="15">
        <f>'Fluid (molkg) '!J305</f>
        <v>-4.4261921958288304E-3</v>
      </c>
      <c r="K305" s="16">
        <f>'Fluid (molkg) '!K305</f>
        <v>57.019999999999996</v>
      </c>
      <c r="L305" s="16">
        <f>'Fluid (molkg) '!L305</f>
        <v>13.9</v>
      </c>
      <c r="M305" s="17">
        <f>'Fluid (molkg) '!M305</f>
        <v>26877</v>
      </c>
      <c r="N305" s="277">
        <f>'Fluid (molkg) '!N305</f>
        <v>2.5118864315095751E-8</v>
      </c>
      <c r="O305" s="277">
        <f>'Fluid (molkg) '!O305</f>
        <v>5.0118723362727114E-9</v>
      </c>
      <c r="P305" s="246"/>
      <c r="Q305" s="303"/>
      <c r="R305" s="265" t="s">
        <v>492</v>
      </c>
      <c r="S305" s="303"/>
      <c r="T305" s="303">
        <f>('Fluid (original units) sorted'!AB305/T$413)*T$414</f>
        <v>2.5577772915336574</v>
      </c>
      <c r="U305" s="303">
        <f>('Fluid (original units) sorted'!AD305/U$413)*U$414</f>
        <v>0.13741039697030893</v>
      </c>
      <c r="V305" s="303">
        <f>('Fluid (original units) sorted'!AE305/V$413)*V$414</f>
        <v>7.8977801596479838E-2</v>
      </c>
      <c r="W305" s="303">
        <f>('Fluid (original units) sorted'!V305/W$413)*W$414</f>
        <v>1.4471057884231537</v>
      </c>
      <c r="X305" s="303">
        <f>('Fluid (original units) sorted'!T305/X$413)*X$414</f>
        <v>0.6089665098867888</v>
      </c>
      <c r="Y305" s="303">
        <f>('Fluid (original units) sorted'!U305/Y$413)*Y$414</f>
        <v>2.5576559594662682E-2</v>
      </c>
      <c r="Z305" s="303">
        <f>('Fluid (original units) sorted'!W305/Z$413)*Z$414</f>
        <v>0.77350339436329973</v>
      </c>
      <c r="AA305" s="251"/>
      <c r="AB305" s="264"/>
      <c r="AC305" s="265">
        <f t="shared" si="4"/>
        <v>0.42081685717693956</v>
      </c>
      <c r="AD305" s="201"/>
      <c r="AE305" s="127"/>
      <c r="AF305" s="127"/>
      <c r="AG305" s="129"/>
      <c r="AH305" s="21"/>
      <c r="AI305" s="11"/>
      <c r="AJ305" s="11"/>
      <c r="AK305" s="24"/>
      <c r="AL305" s="23"/>
      <c r="AM305" s="15"/>
      <c r="AN305" s="25"/>
      <c r="AO305" s="23"/>
      <c r="AP305" s="23"/>
      <c r="AQ305" s="11"/>
    </row>
    <row r="306" spans="1:43" s="26" customFormat="1">
      <c r="A306" s="11" t="str">
        <f>'Fluid (molkg) '!A306</f>
        <v>45N/16E-30F01</v>
      </c>
      <c r="B306" s="12" t="str">
        <f>'Fluid (molkg) '!B306</f>
        <v>Lake City Area (Hwy 18 to Fandango Pass)</v>
      </c>
      <c r="C306" s="12">
        <f>'Fluid (molkg) '!C306</f>
        <v>0</v>
      </c>
      <c r="D306" s="12">
        <f>'Fluid (molkg) '!D306</f>
        <v>0</v>
      </c>
      <c r="E306" s="11">
        <f>'Fluid (molkg) '!E306</f>
        <v>80</v>
      </c>
      <c r="F306" s="13">
        <f>'Fluid (molkg) '!F306</f>
        <v>0</v>
      </c>
      <c r="G306" s="11">
        <f>'Fluid (molkg) '!G306</f>
        <v>41.740935999999998</v>
      </c>
      <c r="H306" s="11">
        <f>'Fluid (molkg) '!H306</f>
        <v>-120.196871</v>
      </c>
      <c r="I306" s="11" t="str">
        <f>'Fluid (molkg) '!I306</f>
        <v>45N/16E-30F01</v>
      </c>
      <c r="J306" s="15">
        <f>'Fluid (molkg) '!J306</f>
        <v>4.39086103901785E-3</v>
      </c>
      <c r="K306" s="16">
        <f>'Fluid (molkg) '!K306</f>
        <v>57.2</v>
      </c>
      <c r="L306" s="16">
        <f>'Fluid (molkg) '!L306</f>
        <v>14</v>
      </c>
      <c r="M306" s="17">
        <f>'Fluid (molkg) '!M306</f>
        <v>21350</v>
      </c>
      <c r="N306" s="277">
        <f>'Fluid (molkg) '!N306</f>
        <v>7.9432823472428087E-9</v>
      </c>
      <c r="O306" s="277" t="str">
        <f>'Fluid (molkg) '!O306</f>
        <v/>
      </c>
      <c r="P306" s="246"/>
      <c r="Q306" s="303"/>
      <c r="R306" s="265" t="s">
        <v>492</v>
      </c>
      <c r="S306" s="303">
        <f>('Fluid (original units) sorted'!AF306/S$413)*S$414</f>
        <v>3.1581601885168981E-2</v>
      </c>
      <c r="T306" s="303">
        <f>('Fluid (original units) sorted'!AB306/T$413)*T$414</f>
        <v>3.2371868845972851</v>
      </c>
      <c r="U306" s="303">
        <f>('Fluid (original units) sorted'!AD306/U$413)*U$414</f>
        <v>5.8295319926797727E-2</v>
      </c>
      <c r="V306" s="303">
        <f>('Fluid (original units) sorted'!AE306/V$413)*V$414</f>
        <v>7.3336530053874138E-2</v>
      </c>
      <c r="W306" s="303">
        <f>('Fluid (original units) sorted'!V306/W$413)*W$414</f>
        <v>1.7964071856287427</v>
      </c>
      <c r="X306" s="303">
        <f>('Fluid (original units) sorted'!T306/X$413)*X$414</f>
        <v>1.0004449805282958</v>
      </c>
      <c r="Y306" s="303">
        <f>('Fluid (original units) sorted'!U306/Y$413)*Y$414</f>
        <v>8.1844990702920589E-2</v>
      </c>
      <c r="Z306" s="303">
        <f>('Fluid (original units) sorted'!W306/Z$413)*Z$414</f>
        <v>0.57601316601522323</v>
      </c>
      <c r="AA306" s="251"/>
      <c r="AB306" s="264"/>
      <c r="AC306" s="265">
        <f t="shared" si="4"/>
        <v>0.5569143724940846</v>
      </c>
      <c r="AD306" s="201"/>
      <c r="AE306" s="127"/>
      <c r="AF306" s="127"/>
      <c r="AG306" s="127"/>
      <c r="AH306" s="21"/>
      <c r="AI306" s="11"/>
      <c r="AJ306" s="11"/>
      <c r="AK306" s="24"/>
      <c r="AL306" s="23"/>
      <c r="AM306" s="15"/>
      <c r="AN306" s="25"/>
      <c r="AO306" s="23"/>
      <c r="AP306" s="23"/>
      <c r="AQ306" s="11"/>
    </row>
    <row r="307" spans="1:43" s="26" customFormat="1">
      <c r="A307" s="27" t="str">
        <f>'Fluid (molkg) '!A307</f>
        <v>43N/16E-05L01</v>
      </c>
      <c r="B307" s="12" t="str">
        <f>'Fluid (molkg) '!B307</f>
        <v>Lake City Area (Hwy 18 to Fandango Pass)</v>
      </c>
      <c r="C307" s="12" t="str">
        <f>'Fluid (molkg) '!C307</f>
        <v>Irrigation</v>
      </c>
      <c r="D307" s="12" t="str">
        <f>'Fluid (molkg) '!D307</f>
        <v>14" Cased Depth</v>
      </c>
      <c r="E307" s="27">
        <f>'Fluid (molkg) '!E307</f>
        <v>402</v>
      </c>
      <c r="F307" s="28">
        <f>'Fluid (molkg) '!F307</f>
        <v>0</v>
      </c>
      <c r="G307" s="11">
        <f>'Fluid (molkg) '!G307</f>
        <v>41.623179999999998</v>
      </c>
      <c r="H307" s="11">
        <f>'Fluid (molkg) '!H307</f>
        <v>-120.18006699999999</v>
      </c>
      <c r="I307" s="27" t="str">
        <f>'Fluid (molkg) '!I307</f>
        <v>43N/16E-05L01</v>
      </c>
      <c r="J307" s="15">
        <f>'Fluid (molkg) '!J307</f>
        <v>5.5619274556565304E-2</v>
      </c>
      <c r="K307" s="16">
        <f>'Fluid (molkg) '!K307</f>
        <v>57.92</v>
      </c>
      <c r="L307" s="16">
        <f>'Fluid (molkg) '!L307</f>
        <v>14.4</v>
      </c>
      <c r="M307" s="17">
        <f>'Fluid (molkg) '!M307</f>
        <v>30181</v>
      </c>
      <c r="N307" s="277">
        <f>'Fluid (molkg) '!N307</f>
        <v>1.9952623149688773E-8</v>
      </c>
      <c r="O307" s="277">
        <f>'Fluid (molkg) '!O307</f>
        <v>3.9810717055349665E-9</v>
      </c>
      <c r="P307" s="246"/>
      <c r="Q307" s="303"/>
      <c r="R307" s="265" t="s">
        <v>492</v>
      </c>
      <c r="S307" s="303"/>
      <c r="T307" s="303">
        <f>('Fluid (original units) sorted'!AB307/T$413)*T$414</f>
        <v>2.4978293862633372</v>
      </c>
      <c r="U307" s="303"/>
      <c r="V307" s="303">
        <f>('Fluid (original units) sorted'!AE307/V$413)*V$414</f>
        <v>2.8206357713028513E-2</v>
      </c>
      <c r="W307" s="303">
        <f>('Fluid (original units) sorted'!V307/W$413)*W$414</f>
        <v>1.3972055888223553</v>
      </c>
      <c r="X307" s="303">
        <f>('Fluid (original units) sorted'!T307/X$413)*X$414</f>
        <v>0.65246411773584512</v>
      </c>
      <c r="Y307" s="303">
        <f>('Fluid (original units) sorted'!U307/Y$413)*Y$414</f>
        <v>3.3249527473061487E-2</v>
      </c>
      <c r="Z307" s="303">
        <f>('Fluid (original units) sorted'!W307/Z$413)*Z$414</f>
        <v>0.74058835630528697</v>
      </c>
      <c r="AA307" s="251"/>
      <c r="AB307" s="264"/>
      <c r="AC307" s="265">
        <f t="shared" si="4"/>
        <v>0.46697788997951201</v>
      </c>
      <c r="AD307" s="201"/>
      <c r="AE307" s="129"/>
      <c r="AF307" s="127"/>
      <c r="AG307" s="129"/>
      <c r="AH307" s="21"/>
      <c r="AI307" s="11"/>
      <c r="AJ307" s="11"/>
      <c r="AK307" s="24"/>
      <c r="AL307" s="23"/>
      <c r="AM307" s="15"/>
      <c r="AN307" s="25"/>
      <c r="AO307" s="23"/>
      <c r="AP307" s="23"/>
      <c r="AQ307" s="11"/>
    </row>
    <row r="308" spans="1:43" s="26" customFormat="1">
      <c r="A308" s="27" t="str">
        <f>'Fluid (molkg) '!A308</f>
        <v>43N/16E-08D01</v>
      </c>
      <c r="B308" s="12" t="str">
        <f>'Fluid (molkg) '!B308</f>
        <v>Lake City Area (Hwy 18 to Fandango Pass)</v>
      </c>
      <c r="C308" s="12" t="str">
        <f>'Fluid (molkg) '!C308</f>
        <v>Stock</v>
      </c>
      <c r="D308" s="12" t="str">
        <f>'Fluid (molkg) '!D308</f>
        <v>6" Cased Depth</v>
      </c>
      <c r="E308" s="27">
        <f>'Fluid (molkg) '!E308</f>
        <v>140</v>
      </c>
      <c r="F308" s="28">
        <f>'Fluid (molkg) '!F308</f>
        <v>0</v>
      </c>
      <c r="G308" s="11">
        <f>'Fluid (molkg) '!G308</f>
        <v>41.620626999999999</v>
      </c>
      <c r="H308" s="11">
        <f>'Fluid (molkg) '!H308</f>
        <v>-120.180796</v>
      </c>
      <c r="I308" s="27" t="str">
        <f>'Fluid (molkg) '!I308</f>
        <v>43N/16E-08D01</v>
      </c>
      <c r="J308" s="15">
        <f>'Fluid (molkg) '!J308</f>
        <v>-5.2783994094764471E-3</v>
      </c>
      <c r="K308" s="16">
        <f>'Fluid (molkg) '!K308</f>
        <v>57.92</v>
      </c>
      <c r="L308" s="16">
        <f>'Fluid (molkg) '!L308</f>
        <v>14.4</v>
      </c>
      <c r="M308" s="17">
        <f>'Fluid (molkg) '!M308</f>
        <v>28306</v>
      </c>
      <c r="N308" s="277">
        <f>'Fluid (molkg) '!N308</f>
        <v>1.2589254117941651E-7</v>
      </c>
      <c r="O308" s="277">
        <f>'Fluid (molkg) '!O308</f>
        <v>3.1622776601683779E-9</v>
      </c>
      <c r="P308" s="246"/>
      <c r="Q308" s="303"/>
      <c r="R308" s="265" t="s">
        <v>492</v>
      </c>
      <c r="S308" s="303"/>
      <c r="T308" s="303">
        <f>('Fluid (original units) sorted'!AB308/T$413)*T$414</f>
        <v>3.1172910740566446</v>
      </c>
      <c r="U308" s="303">
        <f>('Fluid (original units) sorted'!AD308/U$413)*U$414</f>
        <v>0.20819757116713475</v>
      </c>
      <c r="V308" s="303">
        <f>('Fluid (original units) sorted'!AE308/V$413)*V$414</f>
        <v>5.6412715426057025E-2</v>
      </c>
      <c r="W308" s="303">
        <f>('Fluid (original units) sorted'!V308/W$413)*W$414</f>
        <v>1.8463073852295411</v>
      </c>
      <c r="X308" s="303">
        <f>('Fluid (original units) sorted'!T308/X$413)*X$414</f>
        <v>0.6089665098867888</v>
      </c>
      <c r="Y308" s="303">
        <f>('Fluid (original units) sorted'!U308/Y$413)*Y$414</f>
        <v>1.2788279797331341E-2</v>
      </c>
      <c r="Z308" s="303">
        <f>('Fluid (original units) sorted'!W308/Z$413)*Z$414</f>
        <v>1.0697387368854145</v>
      </c>
      <c r="AA308" s="251"/>
      <c r="AB308" s="264"/>
      <c r="AC308" s="265">
        <f t="shared" si="4"/>
        <v>0.32982942859814179</v>
      </c>
      <c r="AD308" s="201"/>
      <c r="AE308" s="127"/>
      <c r="AF308" s="127"/>
      <c r="AG308" s="129"/>
      <c r="AH308" s="21"/>
      <c r="AI308" s="11"/>
      <c r="AJ308" s="11"/>
      <c r="AK308" s="24"/>
      <c r="AL308" s="23"/>
      <c r="AM308" s="15"/>
      <c r="AN308" s="25"/>
      <c r="AO308" s="23"/>
      <c r="AP308" s="23"/>
      <c r="AQ308" s="11"/>
    </row>
    <row r="309" spans="1:43" s="26" customFormat="1">
      <c r="A309" s="27" t="str">
        <f>'Fluid (molkg) '!A309</f>
        <v>44N/16E-31B01</v>
      </c>
      <c r="B309" s="12" t="str">
        <f>'Fluid (molkg) '!B309</f>
        <v>Lake City Area (Hwy 18 to Fandango Pass)</v>
      </c>
      <c r="C309" s="12" t="str">
        <f>'Fluid (molkg) '!C309</f>
        <v>Domestic/Irrigation</v>
      </c>
      <c r="D309" s="12" t="str">
        <f>'Fluid (molkg) '!D309</f>
        <v>12" Cased Depth</v>
      </c>
      <c r="E309" s="27">
        <f>'Fluid (molkg) '!E309</f>
        <v>49</v>
      </c>
      <c r="F309" s="28">
        <f>'Fluid (molkg) '!F309</f>
        <v>0</v>
      </c>
      <c r="G309" s="11">
        <f>'Fluid (molkg) '!G309</f>
        <v>41.645488</v>
      </c>
      <c r="H309" s="11">
        <f>'Fluid (molkg) '!H309</f>
        <v>-120.19038500000001</v>
      </c>
      <c r="I309" s="27" t="str">
        <f>'Fluid (molkg) '!I309</f>
        <v>44N/16E-31B01</v>
      </c>
      <c r="J309" s="15">
        <f>'Fluid (molkg) '!J309</f>
        <v>-3.1814597933343255E-3</v>
      </c>
      <c r="K309" s="16">
        <f>'Fluid (molkg) '!K309</f>
        <v>57.92</v>
      </c>
      <c r="L309" s="16">
        <f>'Fluid (molkg) '!L309</f>
        <v>14.4</v>
      </c>
      <c r="M309" s="17">
        <f>'Fluid (molkg) '!M309</f>
        <v>29047</v>
      </c>
      <c r="N309" s="277">
        <f>'Fluid (molkg) '!N309</f>
        <v>9.9999999999999995E-8</v>
      </c>
      <c r="O309" s="277">
        <f>'Fluid (molkg) '!O309</f>
        <v>2.5118864315095812E-9</v>
      </c>
      <c r="P309" s="246"/>
      <c r="Q309" s="303"/>
      <c r="R309" s="265" t="s">
        <v>492</v>
      </c>
      <c r="S309" s="303"/>
      <c r="T309" s="303">
        <f>('Fluid (original units) sorted'!AB309/T$413)*T$414</f>
        <v>7.7132971447811842</v>
      </c>
      <c r="U309" s="303">
        <f>('Fluid (original units) sorted'!AD309/U$413)*U$414</f>
        <v>0.20819757116713475</v>
      </c>
      <c r="V309" s="303">
        <f>('Fluid (original units) sorted'!AE309/V$413)*V$414</f>
        <v>0.14103178856514256</v>
      </c>
      <c r="W309" s="303">
        <f>('Fluid (original units) sorted'!V309/W$413)*W$414</f>
        <v>3.9920159680638725</v>
      </c>
      <c r="X309" s="303">
        <f>('Fluid (original units) sorted'!T309/X$413)*X$414</f>
        <v>1.5224162747169718</v>
      </c>
      <c r="Y309" s="303">
        <f>('Fluid (original units) sorted'!U309/Y$413)*Y$414</f>
        <v>2.8134215554128952E-2</v>
      </c>
      <c r="Z309" s="303">
        <f>('Fluid (original units) sorted'!W309/Z$413)*Z$414</f>
        <v>2.4686278543509568</v>
      </c>
      <c r="AA309" s="251"/>
      <c r="AB309" s="264"/>
      <c r="AC309" s="265">
        <f t="shared" si="4"/>
        <v>0.38136527681660143</v>
      </c>
      <c r="AD309" s="201"/>
      <c r="AE309" s="127"/>
      <c r="AF309" s="127"/>
      <c r="AG309" s="129"/>
      <c r="AH309" s="21"/>
      <c r="AI309" s="11"/>
      <c r="AJ309" s="11"/>
      <c r="AK309" s="24"/>
      <c r="AL309" s="23"/>
      <c r="AM309" s="15"/>
      <c r="AN309" s="25"/>
      <c r="AO309" s="23"/>
      <c r="AP309" s="23"/>
      <c r="AQ309" s="11"/>
    </row>
    <row r="310" spans="1:43" s="26" customFormat="1">
      <c r="A310" s="11" t="str">
        <f>'Fluid (molkg) '!A310</f>
        <v>44N/16E-32N01</v>
      </c>
      <c r="B310" s="12" t="str">
        <f>'Fluid (molkg) '!B310</f>
        <v>Lake City Area (Hwy 18 to Fandango Pass)</v>
      </c>
      <c r="C310" s="12" t="str">
        <f>'Fluid (molkg) '!C310</f>
        <v>Irrigation</v>
      </c>
      <c r="D310" s="12" t="str">
        <f>'Fluid (molkg) '!D310</f>
        <v>12" Casing</v>
      </c>
      <c r="E310" s="30">
        <f>'Fluid (molkg) '!E310</f>
        <v>340</v>
      </c>
      <c r="F310" s="31">
        <f>'Fluid (molkg) '!F310</f>
        <v>0</v>
      </c>
      <c r="G310" s="11">
        <f>'Fluid (molkg) '!G310</f>
        <v>41.631768999999998</v>
      </c>
      <c r="H310" s="11">
        <f>'Fluid (molkg) '!H310</f>
        <v>-120.18112499999999</v>
      </c>
      <c r="I310" s="11" t="str">
        <f>'Fluid (molkg) '!I310</f>
        <v>44N/16E-32N01</v>
      </c>
      <c r="J310" s="15">
        <f>'Fluid (molkg) '!J310</f>
        <v>2.3375449860077637E-2</v>
      </c>
      <c r="K310" s="16">
        <f>'Fluid (molkg) '!K310</f>
        <v>57.92</v>
      </c>
      <c r="L310" s="16">
        <f>'Fluid (molkg) '!L310</f>
        <v>14.4</v>
      </c>
      <c r="M310" s="17">
        <f>'Fluid (molkg) '!M310</f>
        <v>30194</v>
      </c>
      <c r="N310" s="277">
        <f>'Fluid (molkg) '!N310</f>
        <v>1.2589254117941638E-8</v>
      </c>
      <c r="O310" s="277">
        <f>'Fluid (molkg) '!O310</f>
        <v>3.1622776601683699E-8</v>
      </c>
      <c r="P310" s="246"/>
      <c r="Q310" s="303"/>
      <c r="R310" s="265" t="s">
        <v>492</v>
      </c>
      <c r="S310" s="303">
        <f>('Fluid (original units) sorted'!AF310/S$413)*S$414</f>
        <v>1.052720062838966E-2</v>
      </c>
      <c r="T310" s="303">
        <f>('Fluid (original units) sorted'!AB310/T$413)*T$414</f>
        <v>1.9383156037403497</v>
      </c>
      <c r="U310" s="303"/>
      <c r="V310" s="303">
        <f>('Fluid (original units) sorted'!AE310/V$413)*V$414</f>
        <v>2.8206357713028513E-2</v>
      </c>
      <c r="W310" s="303">
        <f>('Fluid (original units) sorted'!V310/W$413)*W$414</f>
        <v>0.84830339321357284</v>
      </c>
      <c r="X310" s="303">
        <f>('Fluid (original units) sorted'!T310/X$413)*X$414</f>
        <v>0.6089665098867888</v>
      </c>
      <c r="Y310" s="303">
        <f>('Fluid (original units) sorted'!U310/Y$413)*Y$414</f>
        <v>3.8364839391994025E-2</v>
      </c>
      <c r="Z310" s="303">
        <f>('Fluid (original units) sorted'!W310/Z$413)*Z$414</f>
        <v>0.57601316601522323</v>
      </c>
      <c r="AA310" s="251"/>
      <c r="AB310" s="264"/>
      <c r="AC310" s="265">
        <f t="shared" si="4"/>
        <v>0.7178640504783087</v>
      </c>
      <c r="AD310" s="201"/>
      <c r="AE310" s="129"/>
      <c r="AF310" s="127"/>
      <c r="AG310" s="127"/>
      <c r="AH310" s="21"/>
      <c r="AI310" s="11"/>
      <c r="AJ310" s="11"/>
      <c r="AK310" s="24"/>
      <c r="AL310" s="23"/>
      <c r="AM310" s="15"/>
      <c r="AN310" s="25"/>
      <c r="AO310" s="23"/>
      <c r="AP310" s="23"/>
      <c r="AQ310" s="11"/>
    </row>
    <row r="311" spans="1:43" s="26" customFormat="1">
      <c r="A311" s="11" t="str">
        <f>'Fluid (molkg) '!A311</f>
        <v>44N/16E-32Q01</v>
      </c>
      <c r="B311" s="12" t="str">
        <f>'Fluid (molkg) '!B311</f>
        <v>Lake City Area (Hwy 18 to Fandango Pass)</v>
      </c>
      <c r="C311" s="12" t="str">
        <f>'Fluid (molkg) '!C311</f>
        <v>Irrigation</v>
      </c>
      <c r="D311" s="12" t="str">
        <f>'Fluid (molkg) '!D311</f>
        <v>Owner has copy of well log</v>
      </c>
      <c r="E311" s="30">
        <f>'Fluid (molkg) '!E311</f>
        <v>360</v>
      </c>
      <c r="F311" s="31">
        <f>'Fluid (molkg) '!F311</f>
        <v>0</v>
      </c>
      <c r="G311" s="11">
        <f>'Fluid (molkg) '!G311</f>
        <v>41.631869000000002</v>
      </c>
      <c r="H311" s="14">
        <f>'Fluid (molkg) '!H311</f>
        <v>-120.17319999999999</v>
      </c>
      <c r="I311" s="11" t="str">
        <f>'Fluid (molkg) '!I311</f>
        <v>44N/16E-32Q01</v>
      </c>
      <c r="J311" s="15">
        <f>'Fluid (molkg) '!J311</f>
        <v>3.2587154585599014E-2</v>
      </c>
      <c r="K311" s="16">
        <f>'Fluid (molkg) '!K311</f>
        <v>57.92</v>
      </c>
      <c r="L311" s="16">
        <f>'Fluid (molkg) '!L311</f>
        <v>14.4</v>
      </c>
      <c r="M311" s="17">
        <f>'Fluid (molkg) '!M311</f>
        <v>30483</v>
      </c>
      <c r="N311" s="277">
        <f>'Fluid (molkg) '!N311</f>
        <v>7.9432823472428087E-9</v>
      </c>
      <c r="O311" s="277">
        <f>'Fluid (molkg) '!O311</f>
        <v>6.3095734448019329E-9</v>
      </c>
      <c r="P311" s="246"/>
      <c r="Q311" s="303"/>
      <c r="R311" s="265" t="s">
        <v>492</v>
      </c>
      <c r="S311" s="303"/>
      <c r="T311" s="303">
        <f>('Fluid (original units) sorted'!AB311/T$413)*T$414</f>
        <v>2.0382287791908831</v>
      </c>
      <c r="U311" s="303">
        <f>('Fluid (original units) sorted'!AD311/U$413)*U$414</f>
        <v>6.2459271350140427E-2</v>
      </c>
      <c r="V311" s="303">
        <f>('Fluid (original units) sorted'!AE311/V$413)*V$414</f>
        <v>8.4619073139085538E-2</v>
      </c>
      <c r="W311" s="303">
        <f>('Fluid (original units) sorted'!V311/W$413)*W$414</f>
        <v>0.84830339321357284</v>
      </c>
      <c r="X311" s="303">
        <f>('Fluid (original units) sorted'!T311/X$413)*X$414</f>
        <v>1.0004449805282958</v>
      </c>
      <c r="Y311" s="303">
        <f>('Fluid (original units) sorted'!U311/Y$413)*Y$414</f>
        <v>8.951795858131939E-2</v>
      </c>
      <c r="Z311" s="303">
        <f>('Fluid (original units) sorted'!W311/Z$413)*Z$414</f>
        <v>0.41143797572515944</v>
      </c>
      <c r="AA311" s="251"/>
      <c r="AB311" s="264"/>
      <c r="AC311" s="265">
        <f t="shared" si="4"/>
        <v>1.1793480829286498</v>
      </c>
      <c r="AD311" s="201"/>
      <c r="AE311" s="127"/>
      <c r="AF311" s="127"/>
      <c r="AG311" s="129"/>
      <c r="AH311" s="21"/>
      <c r="AI311" s="11"/>
      <c r="AJ311" s="11"/>
      <c r="AK311" s="24"/>
      <c r="AL311" s="23"/>
      <c r="AM311" s="15"/>
      <c r="AN311" s="25"/>
      <c r="AO311" s="23"/>
      <c r="AP311" s="23"/>
      <c r="AQ311" s="11"/>
    </row>
    <row r="312" spans="1:43" s="26" customFormat="1">
      <c r="A312" s="11" t="str">
        <f>'Fluid (molkg) '!A312</f>
        <v>45N/16E-17D01</v>
      </c>
      <c r="B312" s="12" t="str">
        <f>'Fluid (molkg) '!B312</f>
        <v>Lake City Area (Hwy 18 to Fandango Pass)</v>
      </c>
      <c r="C312" s="12" t="str">
        <f>'Fluid (molkg) '!C312</f>
        <v>Domestic</v>
      </c>
      <c r="D312" s="12">
        <f>'Fluid (molkg) '!D312</f>
        <v>0</v>
      </c>
      <c r="E312" s="30">
        <f>'Fluid (molkg) '!E312</f>
        <v>45</v>
      </c>
      <c r="F312" s="31">
        <f>'Fluid (molkg) '!F312</f>
        <v>0</v>
      </c>
      <c r="G312" s="14">
        <f>'Fluid (molkg) '!G312</f>
        <v>41.775060000000003</v>
      </c>
      <c r="H312" s="14">
        <f>'Fluid (molkg) '!H312</f>
        <v>-120.18125999999999</v>
      </c>
      <c r="I312" s="11" t="str">
        <f>'Fluid (molkg) '!I312</f>
        <v>45N/16E-17D01</v>
      </c>
      <c r="J312" s="15">
        <f>'Fluid (molkg) '!J312</f>
        <v>-2.0139972294345502E-2</v>
      </c>
      <c r="K312" s="16">
        <f>'Fluid (molkg) '!K312</f>
        <v>57.92</v>
      </c>
      <c r="L312" s="16">
        <f>'Fluid (molkg) '!L312</f>
        <v>14.4</v>
      </c>
      <c r="M312" s="17">
        <f>'Fluid (molkg) '!M312</f>
        <v>21350</v>
      </c>
      <c r="N312" s="277" t="str">
        <f>'Fluid (molkg) '!N312</f>
        <v/>
      </c>
      <c r="O312" s="277">
        <f>'Fluid (molkg) '!O312</f>
        <v>2.5118864315095751E-8</v>
      </c>
      <c r="P312" s="246"/>
      <c r="Q312" s="303"/>
      <c r="R312" s="265" t="s">
        <v>492</v>
      </c>
      <c r="S312" s="303">
        <f>('Fluid (original units) sorted'!AF312/S$413)*S$414</f>
        <v>2.105440125677932E-2</v>
      </c>
      <c r="T312" s="303">
        <f>('Fluid (original units) sorted'!AB312/T$413)*T$414</f>
        <v>2.6776731020742974</v>
      </c>
      <c r="U312" s="303">
        <f>('Fluid (original units) sorted'!AD312/U$413)*U$414</f>
        <v>0.13116446983529489</v>
      </c>
      <c r="V312" s="303">
        <f>('Fluid (original units) sorted'!AE312/V$413)*V$414</f>
        <v>9.8722251995599794E-2</v>
      </c>
      <c r="W312" s="303">
        <f>('Fluid (original units) sorted'!V312/W$413)*W$414</f>
        <v>1.8463073852295411</v>
      </c>
      <c r="X312" s="303">
        <f>('Fluid (original units) sorted'!T312/X$413)*X$414</f>
        <v>0.34798086279245072</v>
      </c>
      <c r="Y312" s="303">
        <f>('Fluid (original units) sorted'!U312/Y$413)*Y$414</f>
        <v>9.7190926459718191E-2</v>
      </c>
      <c r="Z312" s="303">
        <f>('Fluid (original units) sorted'!W312/Z$413)*Z$414</f>
        <v>0.54309812795721046</v>
      </c>
      <c r="AA312" s="251"/>
      <c r="AB312" s="264"/>
      <c r="AC312" s="265">
        <f t="shared" si="4"/>
        <v>0.18847395919893817</v>
      </c>
      <c r="AD312" s="201"/>
      <c r="AE312" s="127"/>
      <c r="AF312" s="127"/>
      <c r="AG312" s="127"/>
      <c r="AH312" s="21"/>
      <c r="AI312" s="11"/>
      <c r="AJ312" s="11"/>
      <c r="AK312" s="24"/>
      <c r="AL312" s="23"/>
      <c r="AM312" s="15"/>
      <c r="AN312" s="25"/>
      <c r="AO312" s="23"/>
      <c r="AP312" s="23"/>
      <c r="AQ312" s="11"/>
    </row>
    <row r="313" spans="1:43" s="26" customFormat="1">
      <c r="A313" s="17" t="str">
        <f>'Fluid (molkg) '!A313</f>
        <v>44N/15E-36F02</v>
      </c>
      <c r="B313" s="12" t="str">
        <f>'Fluid (molkg) '!B313</f>
        <v>Lake City Area (Hwy 18 to Fandango Pass)</v>
      </c>
      <c r="C313" s="12" t="str">
        <f>'Fluid (molkg) '!C313</f>
        <v>Domestic</v>
      </c>
      <c r="D313" s="12" t="str">
        <f>'Fluid (molkg) '!D313</f>
        <v>6" Cased to 86'</v>
      </c>
      <c r="E313" s="11">
        <f>'Fluid (molkg) '!E313</f>
        <v>90</v>
      </c>
      <c r="F313" s="13">
        <f>'Fluid (molkg) '!F313</f>
        <v>0</v>
      </c>
      <c r="G313" s="11">
        <f>'Fluid (molkg) '!G313</f>
        <v>41.641285000000003</v>
      </c>
      <c r="H313" s="11">
        <f>'Fluid (molkg) '!H313</f>
        <v>-120.217647</v>
      </c>
      <c r="I313" s="17" t="str">
        <f>'Fluid (molkg) '!I313</f>
        <v>44N/15E-36F02</v>
      </c>
      <c r="J313" s="15">
        <f>'Fluid (molkg) '!J313</f>
        <v>-3.9205178095297825E-2</v>
      </c>
      <c r="K313" s="16">
        <f>'Fluid (molkg) '!K313</f>
        <v>59</v>
      </c>
      <c r="L313" s="16">
        <f>'Fluid (molkg) '!L313</f>
        <v>15</v>
      </c>
      <c r="M313" s="17">
        <f>'Fluid (molkg) '!M313</f>
        <v>27227</v>
      </c>
      <c r="N313" s="277">
        <f>'Fluid (molkg) '!N313</f>
        <v>1.9952623149688761E-7</v>
      </c>
      <c r="O313" s="277">
        <f>'Fluid (molkg) '!O313</f>
        <v>3.1622776601683699E-8</v>
      </c>
      <c r="P313" s="246"/>
      <c r="Q313" s="303"/>
      <c r="R313" s="265" t="s">
        <v>492</v>
      </c>
      <c r="S313" s="303"/>
      <c r="T313" s="303">
        <f>('Fluid (original units) sorted'!AB313/T$413)*T$414</f>
        <v>1.2389233755866151</v>
      </c>
      <c r="U313" s="303">
        <f>('Fluid (original units) sorted'!AD313/U$413)*U$414</f>
        <v>3.331161138674156E-2</v>
      </c>
      <c r="V313" s="303"/>
      <c r="W313" s="303">
        <f>('Fluid (original units) sorted'!V313/W$413)*W$414</f>
        <v>0.69860279441117767</v>
      </c>
      <c r="X313" s="303">
        <f>('Fluid (original units) sorted'!T313/X$413)*X$414</f>
        <v>0.19573923532075355</v>
      </c>
      <c r="Y313" s="303">
        <f>('Fluid (original units) sorted'!U313/Y$413)*Y$414</f>
        <v>2.3018903635196413E-2</v>
      </c>
      <c r="Z313" s="303">
        <f>('Fluid (original units) sorted'!W313/Z$413)*Z$414</f>
        <v>0.26332030446410204</v>
      </c>
      <c r="AA313" s="251"/>
      <c r="AB313" s="264"/>
      <c r="AC313" s="265">
        <f t="shared" si="4"/>
        <v>0.28018673398770721</v>
      </c>
      <c r="AD313" s="201"/>
      <c r="AE313" s="127"/>
      <c r="AF313" s="127"/>
      <c r="AG313" s="129"/>
      <c r="AH313" s="21"/>
      <c r="AI313" s="11"/>
      <c r="AJ313" s="11"/>
      <c r="AK313" s="24"/>
      <c r="AL313" s="23"/>
      <c r="AM313" s="15"/>
      <c r="AN313" s="25"/>
      <c r="AO313" s="23"/>
      <c r="AP313" s="23"/>
      <c r="AQ313" s="11"/>
    </row>
    <row r="314" spans="1:43" s="26" customFormat="1">
      <c r="A314" s="24" t="str">
        <f>'Fluid (molkg) '!A314</f>
        <v>LCGC-20 (County Road Weir)</v>
      </c>
      <c r="B314" s="12" t="str">
        <f>'Fluid (molkg) '!B314</f>
        <v>Lake City Area (Hwy 18 to Fandango Pass)</v>
      </c>
      <c r="C314" s="12">
        <f>'Fluid (molkg) '!C314</f>
        <v>0</v>
      </c>
      <c r="D314" s="12" t="str">
        <f>'Fluid (molkg) '!D314</f>
        <v>Cold Spring</v>
      </c>
      <c r="E314" s="11">
        <f>'Fluid (molkg) '!E314</f>
        <v>0</v>
      </c>
      <c r="F314" s="13">
        <f>'Fluid (molkg) '!F314</f>
        <v>2</v>
      </c>
      <c r="G314" s="11">
        <f>'Fluid (molkg) '!G314</f>
        <v>0</v>
      </c>
      <c r="H314" s="11">
        <f>'Fluid (molkg) '!H314</f>
        <v>0</v>
      </c>
      <c r="I314" s="24" t="str">
        <f>'Fluid (molkg) '!I314</f>
        <v>LCGC-20 (County Road Weir)</v>
      </c>
      <c r="J314" s="15">
        <f>'Fluid (molkg) '!J314</f>
        <v>-1.542222677259434E-2</v>
      </c>
      <c r="K314" s="16">
        <f>'Fluid (molkg) '!K314</f>
        <v>59</v>
      </c>
      <c r="L314" s="35">
        <f>'Fluid (molkg) '!L314</f>
        <v>15</v>
      </c>
      <c r="M314" s="24">
        <f>'Fluid (molkg) '!M314</f>
        <v>2003</v>
      </c>
      <c r="N314" s="292">
        <f>'Fluid (molkg) '!N314</f>
        <v>9.3325430079699072E-8</v>
      </c>
      <c r="O314" s="265" t="str">
        <f>'Fluid (molkg) '!O314</f>
        <v/>
      </c>
      <c r="P314" s="77"/>
      <c r="Q314" s="273"/>
      <c r="R314" s="265" t="s">
        <v>492</v>
      </c>
      <c r="S314" s="303">
        <f>('Fluid (original units) sorted'!AF314/S$413)*S$414</f>
        <v>0.25265281508135184</v>
      </c>
      <c r="T314" s="303">
        <f>('Fluid (original units) sorted'!AB314/T$413)*T$414</f>
        <v>4.1627879534816641</v>
      </c>
      <c r="U314" s="303">
        <f>('Fluid (original units) sorted'!AD314/U$413)*U$414</f>
        <v>4.392968751626543</v>
      </c>
      <c r="V314" s="303">
        <f>('Fluid (original units) sorted'!AE314/V$413)*V$414</f>
        <v>4.3155727300933631</v>
      </c>
      <c r="W314" s="303">
        <f>('Fluid (original units) sorted'!V314/W$413)*W$414</f>
        <v>1.4071856287425151</v>
      </c>
      <c r="X314" s="303">
        <f>('Fluid (original units) sorted'!T314/X$413)*X$414</f>
        <v>10.482923491622579</v>
      </c>
      <c r="Y314" s="303">
        <f>('Fluid (original units) sorted'!U314/Y$413)*Y$414</f>
        <v>0.37853308200100771</v>
      </c>
      <c r="Z314" s="303">
        <f>('Fluid (original units) sorted'!W314/Z$413)*Z$414</f>
        <v>0.45669615305492695</v>
      </c>
      <c r="AA314" s="251"/>
      <c r="AB314" s="264"/>
      <c r="AC314" s="265">
        <f t="shared" si="4"/>
        <v>7.4495669068126409</v>
      </c>
      <c r="AD314" s="201"/>
      <c r="AE314" s="127"/>
      <c r="AF314" s="127"/>
      <c r="AG314" s="127"/>
      <c r="AH314" s="76"/>
      <c r="AI314" s="11"/>
      <c r="AJ314" s="86"/>
      <c r="AK314" s="24"/>
      <c r="AL314" s="23"/>
      <c r="AM314" s="15"/>
      <c r="AN314" s="25"/>
      <c r="AO314" s="23"/>
      <c r="AP314" s="23"/>
      <c r="AQ314" s="11"/>
    </row>
    <row r="315" spans="1:43" s="26" customFormat="1">
      <c r="A315" s="24" t="str">
        <f>'Fluid (molkg) '!A315</f>
        <v>LCGC9 (Irrigation well)</v>
      </c>
      <c r="B315" s="12" t="str">
        <f>'Fluid (molkg) '!B315</f>
        <v>Lake City Area (Hwy 18 to Fandango Pass)</v>
      </c>
      <c r="C315" s="12">
        <f>'Fluid (molkg) '!C315</f>
        <v>0</v>
      </c>
      <c r="D315" s="12" t="str">
        <f>'Fluid (molkg) '!D315</f>
        <v>Lake City Cold Waters</v>
      </c>
      <c r="E315" s="11">
        <f>'Fluid (molkg) '!E315</f>
        <v>0</v>
      </c>
      <c r="F315" s="13">
        <f>'Fluid (molkg) '!F315</f>
        <v>0</v>
      </c>
      <c r="G315" s="11">
        <f>'Fluid (molkg) '!G315</f>
        <v>0</v>
      </c>
      <c r="H315" s="11">
        <f>'Fluid (molkg) '!H315</f>
        <v>0</v>
      </c>
      <c r="I315" s="24" t="str">
        <f>'Fluid (molkg) '!I315</f>
        <v>LCGC9 (Irrigation well)</v>
      </c>
      <c r="J315" s="15">
        <f>'Fluid (molkg) '!J315</f>
        <v>3.7101728992563886E-2</v>
      </c>
      <c r="K315" s="16">
        <f>'Fluid (molkg) '!K315</f>
        <v>59</v>
      </c>
      <c r="L315" s="35">
        <f>'Fluid (molkg) '!L315</f>
        <v>15</v>
      </c>
      <c r="M315" s="24">
        <f>'Fluid (molkg) '!M315</f>
        <v>2003</v>
      </c>
      <c r="N315" s="265">
        <f>'Fluid (molkg) '!N315</f>
        <v>1.0471285480508974E-8</v>
      </c>
      <c r="O315" s="265" t="str">
        <f>'Fluid (molkg) '!O315</f>
        <v/>
      </c>
      <c r="P315" s="77"/>
      <c r="Q315" s="273"/>
      <c r="R315" s="265" t="s">
        <v>492</v>
      </c>
      <c r="S315" s="303"/>
      <c r="T315" s="303">
        <f>('Fluid (original units) sorted'!AB315/T$413)*T$414</f>
        <v>1.7732821124673859</v>
      </c>
      <c r="U315" s="303">
        <f>('Fluid (original units) sorted'!AD315/U$413)*U$414</f>
        <v>2.6232893967058978E-2</v>
      </c>
      <c r="V315" s="303">
        <f>('Fluid (original units) sorted'!AE315/V$413)*V$414</f>
        <v>2.0872704707641101E-2</v>
      </c>
      <c r="W315" s="303">
        <f>('Fluid (original units) sorted'!V315/W$413)*W$414</f>
        <v>0.50898203592814373</v>
      </c>
      <c r="X315" s="303">
        <f>('Fluid (original units) sorted'!T315/X$413)*X$414</f>
        <v>1.0874401962264084</v>
      </c>
      <c r="Y315" s="303">
        <f>('Fluid (original units) sorted'!U315/Y$413)*Y$414</f>
        <v>4.0922495351460295E-2</v>
      </c>
      <c r="Z315" s="303">
        <f>('Fluid (original units) sorted'!W315/Z$413)*Z$414</f>
        <v>0.322567372968525</v>
      </c>
      <c r="AA315" s="251"/>
      <c r="AB315" s="264"/>
      <c r="AC315" s="265">
        <f t="shared" si="4"/>
        <v>2.1365001502330614</v>
      </c>
      <c r="AD315" s="201"/>
      <c r="AE315" s="127"/>
      <c r="AF315" s="127"/>
      <c r="AG315" s="142"/>
      <c r="AH315" s="84"/>
      <c r="AI315" s="11"/>
      <c r="AJ315" s="87"/>
      <c r="AK315" s="24"/>
      <c r="AL315" s="23"/>
      <c r="AM315" s="15"/>
      <c r="AN315" s="25"/>
      <c r="AO315" s="23"/>
      <c r="AP315" s="23"/>
      <c r="AQ315" s="11"/>
    </row>
    <row r="316" spans="1:43" s="26" customFormat="1">
      <c r="A316" s="24" t="str">
        <f>'Fluid (molkg) '!A316</f>
        <v>LCGC13 (Irrigation well)</v>
      </c>
      <c r="B316" s="12" t="str">
        <f>'Fluid (molkg) '!B316</f>
        <v>Lake City Area (Hwy 18 to Fandango Pass)</v>
      </c>
      <c r="C316" s="12">
        <f>'Fluid (molkg) '!C316</f>
        <v>0</v>
      </c>
      <c r="D316" s="12" t="str">
        <f>'Fluid (molkg) '!D316</f>
        <v>Lake City Cold Waters</v>
      </c>
      <c r="E316" s="11">
        <f>'Fluid (molkg) '!E316</f>
        <v>0</v>
      </c>
      <c r="F316" s="13">
        <f>'Fluid (molkg) '!F316</f>
        <v>0</v>
      </c>
      <c r="G316" s="11">
        <f>'Fluid (molkg) '!G316</f>
        <v>0</v>
      </c>
      <c r="H316" s="11">
        <f>'Fluid (molkg) '!H316</f>
        <v>0</v>
      </c>
      <c r="I316" s="24" t="str">
        <f>'Fluid (molkg) '!I316</f>
        <v>LCGC13 (Irrigation well)</v>
      </c>
      <c r="J316" s="15">
        <f>'Fluid (molkg) '!J316</f>
        <v>1.5184166572035524E-2</v>
      </c>
      <c r="K316" s="16">
        <f>'Fluid (molkg) '!K316</f>
        <v>59</v>
      </c>
      <c r="L316" s="35">
        <f>'Fluid (molkg) '!L316</f>
        <v>15</v>
      </c>
      <c r="M316" s="24">
        <f>'Fluid (molkg) '!M316</f>
        <v>2003</v>
      </c>
      <c r="N316" s="265">
        <f>'Fluid (molkg) '!N316</f>
        <v>1.14815362149688E-8</v>
      </c>
      <c r="O316" s="265" t="str">
        <f>'Fluid (molkg) '!O316</f>
        <v/>
      </c>
      <c r="P316" s="77"/>
      <c r="Q316" s="273"/>
      <c r="R316" s="265" t="s">
        <v>492</v>
      </c>
      <c r="S316" s="303"/>
      <c r="T316" s="303">
        <f>('Fluid (original units) sorted'!AB316/T$413)*T$414</f>
        <v>2.0158382609379712</v>
      </c>
      <c r="U316" s="303">
        <f>('Fluid (original units) sorted'!AD316/U$413)*U$414</f>
        <v>4.4554280229766839E-2</v>
      </c>
      <c r="V316" s="303">
        <f>('Fluid (original units) sorted'!AE316/V$413)*V$414</f>
        <v>3.4693819987025074E-2</v>
      </c>
      <c r="W316" s="303">
        <f>('Fluid (original units) sorted'!V316/W$413)*W$414</f>
        <v>0.56886227544910184</v>
      </c>
      <c r="X316" s="303">
        <f>('Fluid (original units) sorted'!T316/X$413)*X$414</f>
        <v>1.1178885217207479</v>
      </c>
      <c r="Y316" s="303">
        <f>('Fluid (original units) sorted'!U316/Y$413)*Y$414</f>
        <v>6.3941398986656711E-2</v>
      </c>
      <c r="Z316" s="303">
        <f>('Fluid (original units) sorted'!W316/Z$413)*Z$414</f>
        <v>0.40896934787080846</v>
      </c>
      <c r="AA316" s="251"/>
      <c r="AB316" s="264"/>
      <c r="AC316" s="265">
        <f t="shared" si="4"/>
        <v>1.9651303487091041</v>
      </c>
      <c r="AD316" s="201"/>
      <c r="AE316" s="127"/>
      <c r="AF316" s="127"/>
      <c r="AG316" s="134"/>
      <c r="AH316" s="76"/>
      <c r="AI316" s="11"/>
      <c r="AJ316" s="86"/>
      <c r="AK316" s="24"/>
      <c r="AL316" s="23"/>
      <c r="AM316" s="15"/>
      <c r="AN316" s="25"/>
      <c r="AO316" s="23"/>
      <c r="AP316" s="23"/>
      <c r="AQ316" s="11"/>
    </row>
    <row r="317" spans="1:43">
      <c r="A317" s="11" t="str">
        <f>'Fluid (molkg) '!A317</f>
        <v>43N/16E-08G01</v>
      </c>
      <c r="B317" s="12" t="str">
        <f>'Fluid (molkg) '!B317</f>
        <v>Lake City Area (Hwy 18 to Fandango Pass)</v>
      </c>
      <c r="C317" s="12" t="str">
        <f>'Fluid (molkg) '!C317</f>
        <v>Irrigation</v>
      </c>
      <c r="D317" s="12" t="str">
        <f>'Fluid (molkg) '!D317</f>
        <v>12" Cased Depth</v>
      </c>
      <c r="E317" s="11">
        <f>'Fluid (molkg) '!E317</f>
        <v>384</v>
      </c>
      <c r="F317" s="13">
        <f>'Fluid (molkg) '!F317</f>
        <v>0</v>
      </c>
      <c r="G317" s="11">
        <f>'Fluid (molkg) '!G317</f>
        <v>0</v>
      </c>
      <c r="H317" s="11">
        <f>'Fluid (molkg) '!H317</f>
        <v>0</v>
      </c>
      <c r="I317" s="11" t="str">
        <f>'Fluid (molkg) '!I317</f>
        <v>43N/16E-08G01</v>
      </c>
      <c r="J317" s="15" t="e">
        <f>'Fluid (molkg) '!J317</f>
        <v>#DIV/0!</v>
      </c>
      <c r="K317" s="16">
        <f>'Fluid (molkg) '!K317</f>
        <v>59.900000000000006</v>
      </c>
      <c r="L317" s="16">
        <f>'Fluid (molkg) '!L317</f>
        <v>15.5</v>
      </c>
      <c r="M317" s="17">
        <f>'Fluid (molkg) '!M317</f>
        <v>30194</v>
      </c>
      <c r="N317" s="277">
        <f>'Fluid (molkg) '!N317</f>
        <v>7.9432823472428087E-9</v>
      </c>
      <c r="O317" s="277" t="str">
        <f>'Fluid (molkg) '!O317</f>
        <v/>
      </c>
      <c r="P317" s="246"/>
      <c r="Q317" s="303"/>
      <c r="R317" s="265" t="s">
        <v>492</v>
      </c>
      <c r="S317" s="303"/>
      <c r="T317" s="303"/>
      <c r="U317" s="303"/>
      <c r="V317" s="303"/>
      <c r="W317" s="303"/>
      <c r="X317" s="303"/>
      <c r="Y317" s="303"/>
      <c r="Z317" s="303"/>
      <c r="AA317" s="251"/>
      <c r="AB317" s="264"/>
      <c r="AC317" s="265"/>
      <c r="AD317" s="201"/>
      <c r="AK317" s="24"/>
      <c r="AL317" s="23"/>
      <c r="AM317" s="15"/>
      <c r="AN317" s="25"/>
      <c r="AO317" s="23"/>
      <c r="AP317" s="23"/>
    </row>
    <row r="318" spans="1:43" s="26" customFormat="1">
      <c r="A318" s="11" t="str">
        <f>'Fluid (molkg) '!A318</f>
        <v>44N/16E-30M01</v>
      </c>
      <c r="B318" s="12" t="str">
        <f>'Fluid (molkg) '!B318</f>
        <v>Lake City Area (Hwy 18 to Fandango Pass)</v>
      </c>
      <c r="C318" s="12" t="str">
        <f>'Fluid (molkg) '!C318</f>
        <v>Stock</v>
      </c>
      <c r="D318" s="12" t="str">
        <f>'Fluid (molkg) '!D318</f>
        <v>12" Casing</v>
      </c>
      <c r="E318" s="30">
        <f>'Fluid (molkg) '!E318</f>
        <v>35</v>
      </c>
      <c r="F318" s="31">
        <f>'Fluid (molkg) '!F318</f>
        <v>0</v>
      </c>
      <c r="G318" s="11">
        <f>'Fluid (molkg) '!G318</f>
        <v>41.649762000000003</v>
      </c>
      <c r="H318" s="11">
        <f>'Fluid (molkg) '!H318</f>
        <v>-120.199625</v>
      </c>
      <c r="I318" s="11" t="str">
        <f>'Fluid (molkg) '!I318</f>
        <v>44N/16E-30M01</v>
      </c>
      <c r="J318" s="15">
        <f>'Fluid (molkg) '!J318</f>
        <v>-4.0099501672487972E-3</v>
      </c>
      <c r="K318" s="16">
        <f>'Fluid (molkg) '!K318</f>
        <v>59.900000000000006</v>
      </c>
      <c r="L318" s="16">
        <f>'Fluid (molkg) '!L318</f>
        <v>15.5</v>
      </c>
      <c r="M318" s="17">
        <f>'Fluid (molkg) '!M318</f>
        <v>21349</v>
      </c>
      <c r="N318" s="277" t="str">
        <f>'Fluid (molkg) '!N318</f>
        <v/>
      </c>
      <c r="O318" s="277">
        <f>'Fluid (molkg) '!O318</f>
        <v>7.943282347242818E-8</v>
      </c>
      <c r="P318" s="246"/>
      <c r="Q318" s="303"/>
      <c r="R318" s="265" t="s">
        <v>492</v>
      </c>
      <c r="S318" s="303">
        <f>('Fluid (original units) sorted'!AF318/S$413)*S$414</f>
        <v>1.052720062838966E-2</v>
      </c>
      <c r="T318" s="303">
        <f>('Fluid (original units) sorted'!AB318/T$413)*T$414</f>
        <v>1.7584718879293892</v>
      </c>
      <c r="U318" s="303">
        <f>('Fluid (original units) sorted'!AD318/U$413)*U$414</f>
        <v>5.4131368503455041E-2</v>
      </c>
      <c r="V318" s="303">
        <f>('Fluid (original units) sorted'!AE318/V$413)*V$414</f>
        <v>4.2309536569542769E-2</v>
      </c>
      <c r="W318" s="303">
        <f>('Fluid (original units) sorted'!V318/W$413)*W$414</f>
        <v>1.097804391217565</v>
      </c>
      <c r="X318" s="303">
        <f>('Fluid (original units) sorted'!T318/X$413)*X$414</f>
        <v>0.34798086279245072</v>
      </c>
      <c r="Y318" s="303">
        <f>('Fluid (original units) sorted'!U318/Y$413)*Y$414</f>
        <v>3.3249527473061487E-2</v>
      </c>
      <c r="Z318" s="303">
        <f>('Fluid (original units) sorted'!W318/Z$413)*Z$414</f>
        <v>0.52664060892820408</v>
      </c>
      <c r="AA318" s="251"/>
      <c r="AB318" s="264"/>
      <c r="AC318" s="265">
        <f t="shared" si="4"/>
        <v>0.31697893138003236</v>
      </c>
      <c r="AD318" s="201"/>
      <c r="AE318" s="127"/>
      <c r="AF318" s="127"/>
      <c r="AG318" s="127"/>
      <c r="AH318" s="21"/>
      <c r="AI318" s="11"/>
      <c r="AJ318" s="11"/>
      <c r="AK318" s="24"/>
      <c r="AL318" s="23"/>
      <c r="AM318" s="15"/>
      <c r="AN318" s="25"/>
      <c r="AO318" s="23"/>
      <c r="AP318" s="23"/>
      <c r="AQ318" s="11"/>
    </row>
    <row r="319" spans="1:43" s="26" customFormat="1">
      <c r="A319" s="27" t="str">
        <f>'Fluid (molkg) '!A319</f>
        <v>45N/16E-17D01</v>
      </c>
      <c r="B319" s="12" t="str">
        <f>'Fluid (molkg) '!B319</f>
        <v>Lake City Area (Hwy 18 to Fandango Pass)</v>
      </c>
      <c r="C319" s="12" t="str">
        <f>'Fluid (molkg) '!C319</f>
        <v>Domestic</v>
      </c>
      <c r="D319" s="12">
        <f>'Fluid (molkg) '!D319</f>
        <v>0</v>
      </c>
      <c r="E319" s="27">
        <f>'Fluid (molkg) '!E319</f>
        <v>45</v>
      </c>
      <c r="F319" s="28">
        <f>'Fluid (molkg) '!F319</f>
        <v>0</v>
      </c>
      <c r="G319" s="14">
        <f>'Fluid (molkg) '!G319</f>
        <v>41.775060000000003</v>
      </c>
      <c r="H319" s="14">
        <f>'Fluid (molkg) '!H319</f>
        <v>-120.18125999999999</v>
      </c>
      <c r="I319" s="27" t="str">
        <f>'Fluid (molkg) '!I319</f>
        <v>45N/16E-17D01</v>
      </c>
      <c r="J319" s="15">
        <f>'Fluid (molkg) '!J319</f>
        <v>-4.5951533899608269E-4</v>
      </c>
      <c r="K319" s="16">
        <f>'Fluid (molkg) '!K319</f>
        <v>59.900000000000006</v>
      </c>
      <c r="L319" s="16">
        <f>'Fluid (molkg) '!L319</f>
        <v>15.5</v>
      </c>
      <c r="M319" s="17">
        <f>'Fluid (molkg) '!M319</f>
        <v>27619</v>
      </c>
      <c r="N319" s="277">
        <f>'Fluid (molkg) '!N319</f>
        <v>7.943282347242818E-8</v>
      </c>
      <c r="O319" s="277">
        <f>'Fluid (molkg) '!O319</f>
        <v>3.9810717055349665E-9</v>
      </c>
      <c r="P319" s="246"/>
      <c r="Q319" s="303"/>
      <c r="R319" s="265" t="s">
        <v>492</v>
      </c>
      <c r="S319" s="303"/>
      <c r="T319" s="303">
        <f>('Fluid (original units) sorted'!AB319/T$413)*T$414</f>
        <v>2.6776731020742974</v>
      </c>
      <c r="U319" s="303">
        <f>('Fluid (original units) sorted'!AD319/U$413)*U$414</f>
        <v>7.9115077043511201E-2</v>
      </c>
      <c r="V319" s="303">
        <f>('Fluid (original units) sorted'!AE319/V$413)*V$414</f>
        <v>7.0515894282571281E-2</v>
      </c>
      <c r="W319" s="303">
        <f>('Fluid (original units) sorted'!V319/W$413)*W$414</f>
        <v>1.5469061876247505</v>
      </c>
      <c r="X319" s="303">
        <f>('Fluid (original units) sorted'!T319/X$413)*X$414</f>
        <v>0.43497607849056341</v>
      </c>
      <c r="Y319" s="303">
        <f>('Fluid (original units) sorted'!U319/Y$413)*Y$414</f>
        <v>5.3710775148791634E-2</v>
      </c>
      <c r="Z319" s="303">
        <f>('Fluid (original units) sorted'!W319/Z$413)*Z$414</f>
        <v>0.82287595145031889</v>
      </c>
      <c r="AA319" s="251"/>
      <c r="AB319" s="264"/>
      <c r="AC319" s="265">
        <f t="shared" si="4"/>
        <v>0.28119098751454485</v>
      </c>
      <c r="AD319" s="201"/>
      <c r="AE319" s="127"/>
      <c r="AF319" s="127"/>
      <c r="AG319" s="129"/>
      <c r="AH319" s="21"/>
      <c r="AI319" s="11"/>
      <c r="AJ319" s="11"/>
      <c r="AK319" s="24"/>
      <c r="AL319" s="23"/>
      <c r="AM319" s="15"/>
      <c r="AN319" s="25"/>
      <c r="AO319" s="23"/>
      <c r="AP319" s="23"/>
      <c r="AQ319" s="11"/>
    </row>
    <row r="320" spans="1:43" s="26" customFormat="1">
      <c r="A320" s="34" t="str">
        <f>'Fluid (molkg) '!A320</f>
        <v>SVF 12 Domestic water well (mud volcano area)</v>
      </c>
      <c r="B320" s="12" t="str">
        <f>'Fluid (molkg) '!B320</f>
        <v>Lake City Area (Hwy 18 to Fandango Pass)</v>
      </c>
      <c r="C320" s="12">
        <f>'Fluid (molkg) '!C320</f>
        <v>0</v>
      </c>
      <c r="D320" s="12" t="str">
        <f>'Fluid (molkg) '!D320</f>
        <v>Lake City Cold Waters</v>
      </c>
      <c r="E320" s="11">
        <f>'Fluid (molkg) '!E320</f>
        <v>117.81</v>
      </c>
      <c r="F320" s="13">
        <f>'Fluid (molkg) '!F320</f>
        <v>1</v>
      </c>
      <c r="G320" s="11">
        <f>'Fluid (molkg) '!G320</f>
        <v>0</v>
      </c>
      <c r="H320" s="11">
        <f>'Fluid (molkg) '!H320</f>
        <v>0</v>
      </c>
      <c r="I320" s="34" t="str">
        <f>'Fluid (molkg) '!I320</f>
        <v>SVF 12 Domestic water well (mud volcano area)</v>
      </c>
      <c r="J320" s="59">
        <f>'Fluid (molkg) '!J320</f>
        <v>-0.02</v>
      </c>
      <c r="K320" s="16">
        <f>'Fluid (molkg) '!K320</f>
        <v>59.900000000000006</v>
      </c>
      <c r="L320" s="35">
        <f>'Fluid (molkg) '!L320</f>
        <v>15.5</v>
      </c>
      <c r="M320" s="60">
        <f>'Fluid (molkg) '!M320</f>
        <v>1974</v>
      </c>
      <c r="N320" s="265" t="str">
        <f>'Fluid (molkg) '!N320</f>
        <v/>
      </c>
      <c r="O320" s="265" t="str">
        <f>'Fluid (molkg) '!O320</f>
        <v/>
      </c>
      <c r="P320" s="61"/>
      <c r="Q320" s="265"/>
      <c r="R320" s="265" t="s">
        <v>492</v>
      </c>
      <c r="S320" s="303"/>
      <c r="T320" s="303">
        <f>('Fluid (original units) sorted'!AB320/T$413)*T$414</f>
        <v>2.2125054083465536</v>
      </c>
      <c r="U320" s="303">
        <f>('Fluid (original units) sorted'!AD320/U$413)*U$414</f>
        <v>0.1270005184119522</v>
      </c>
      <c r="V320" s="303">
        <f>('Fluid (original units) sorted'!AE320/V$413)*V$414</f>
        <v>2.3975404056074238E-2</v>
      </c>
      <c r="W320" s="303">
        <f>('Fluid (original units) sorted'!V320/W$413)*W$414</f>
        <v>0.64870259481037928</v>
      </c>
      <c r="X320" s="303">
        <f>('Fluid (original units) sorted'!T320/X$413)*X$414</f>
        <v>1.1526866079999931</v>
      </c>
      <c r="Y320" s="303">
        <f>('Fluid (original units) sorted'!U320/Y$413)*Y$414</f>
        <v>9.5400567288091806E-2</v>
      </c>
      <c r="Z320" s="303">
        <f>('Fluid (original units) sorted'!W320/Z$413)*Z$414</f>
        <v>0.38675169718164987</v>
      </c>
      <c r="AA320" s="251"/>
      <c r="AB320" s="264"/>
      <c r="AC320" s="265">
        <f t="shared" si="4"/>
        <v>1.776910740332297</v>
      </c>
      <c r="AD320" s="201"/>
      <c r="AE320" s="127"/>
      <c r="AF320" s="127"/>
      <c r="AG320" s="135"/>
      <c r="AH320" s="93"/>
      <c r="AI320" s="11"/>
      <c r="AJ320" s="94"/>
      <c r="AK320" s="24"/>
      <c r="AL320" s="23"/>
      <c r="AM320" s="15"/>
      <c r="AN320" s="25"/>
      <c r="AO320" s="23"/>
      <c r="AP320" s="23"/>
      <c r="AQ320" s="11"/>
    </row>
    <row r="321" spans="1:43" s="67" customFormat="1">
      <c r="A321" s="109" t="str">
        <f>'Fluid (molkg) '!A321</f>
        <v>LCGC15 (Wilkenson Creek)</v>
      </c>
      <c r="B321" s="111" t="str">
        <f>'Fluid (molkg) '!B321</f>
        <v>Lake City Area (Hwy 18 to Fandango Pass)</v>
      </c>
      <c r="C321" s="111">
        <f>'Fluid (molkg) '!C321</f>
        <v>0</v>
      </c>
      <c r="D321" s="111" t="str">
        <f>'Fluid (molkg) '!D321</f>
        <v>Lake City Cold Waters</v>
      </c>
      <c r="E321" s="110">
        <f>'Fluid (molkg) '!E321</f>
        <v>0</v>
      </c>
      <c r="F321" s="112">
        <f>'Fluid (molkg) '!F321</f>
        <v>0</v>
      </c>
      <c r="G321" s="110">
        <f>'Fluid (molkg) '!G321</f>
        <v>0</v>
      </c>
      <c r="H321" s="110">
        <f>'Fluid (molkg) '!H321</f>
        <v>0</v>
      </c>
      <c r="I321" s="109" t="str">
        <f>'Fluid (molkg) '!I321</f>
        <v>LCGC15 (Wilkenson Creek)</v>
      </c>
      <c r="J321" s="122">
        <f>'Fluid (molkg) '!J321</f>
        <v>1.9790565143253946E-2</v>
      </c>
      <c r="K321" s="20">
        <f>'Fluid (molkg) '!K321</f>
        <v>60.44</v>
      </c>
      <c r="L321" s="108">
        <f>'Fluid (molkg) '!L321</f>
        <v>15.8</v>
      </c>
      <c r="M321" s="109">
        <f>'Fluid (molkg) '!M321</f>
        <v>2003</v>
      </c>
      <c r="N321" s="265">
        <f>'Fluid (molkg) '!N321</f>
        <v>1E-8</v>
      </c>
      <c r="O321" s="265" t="str">
        <f>'Fluid (molkg) '!O321</f>
        <v/>
      </c>
      <c r="P321" s="77"/>
      <c r="Q321" s="273"/>
      <c r="R321" s="265" t="s">
        <v>492</v>
      </c>
      <c r="S321" s="303">
        <f>('Fluid (original units) sorted'!AF321/S$413)*S$414</f>
        <v>3.158160188516898E-3</v>
      </c>
      <c r="T321" s="303">
        <f>('Fluid (original units) sorted'!AB321/T$413)*T$414</f>
        <v>1.5176148208362286</v>
      </c>
      <c r="U321" s="303"/>
      <c r="V321" s="303">
        <f>('Fluid (original units) sorted'!AE321/V$413)*V$414</f>
        <v>6.5438749894226158E-3</v>
      </c>
      <c r="W321" s="303">
        <f>('Fluid (original units) sorted'!V321/W$413)*W$414</f>
        <v>0.69860279441117767</v>
      </c>
      <c r="X321" s="303">
        <f>('Fluid (original units) sorted'!T321/X$413)*X$414</f>
        <v>0.33493158043773386</v>
      </c>
      <c r="Y321" s="303">
        <f>('Fluid (original units) sorted'!U321/Y$413)*Y$414</f>
        <v>2.3018903635196413E-2</v>
      </c>
      <c r="Z321" s="303">
        <f>('Fluid (original units) sorted'!W321/Z$413)*Z$414</f>
        <v>0.53240074058835629</v>
      </c>
      <c r="AA321" s="266"/>
      <c r="AB321" s="264"/>
      <c r="AC321" s="265">
        <f t="shared" si="4"/>
        <v>0.47943063371229899</v>
      </c>
      <c r="AD321" s="201"/>
      <c r="AE321" s="186"/>
      <c r="AF321" s="127"/>
      <c r="AG321" s="127"/>
      <c r="AH321" s="143"/>
      <c r="AI321" s="110"/>
      <c r="AJ321" s="146"/>
      <c r="AK321" s="109"/>
      <c r="AL321" s="123"/>
      <c r="AM321" s="122"/>
      <c r="AN321" s="124"/>
      <c r="AO321" s="123"/>
      <c r="AP321" s="123"/>
      <c r="AQ321" s="110"/>
    </row>
    <row r="322" spans="1:43" s="26" customFormat="1">
      <c r="A322" s="24" t="str">
        <f>'Fluid (molkg) '!A322</f>
        <v>LCGC19 (Cold brown well)</v>
      </c>
      <c r="B322" s="12" t="str">
        <f>'Fluid (molkg) '!B322</f>
        <v>Lake City Area (Hwy 18 to Fandango Pass)</v>
      </c>
      <c r="C322" s="12">
        <f>'Fluid (molkg) '!C322</f>
        <v>0</v>
      </c>
      <c r="D322" s="12" t="str">
        <f>'Fluid (molkg) '!D322</f>
        <v>Lake City Cold Waters</v>
      </c>
      <c r="E322" s="11">
        <f>'Fluid (molkg) '!E322</f>
        <v>0</v>
      </c>
      <c r="F322" s="13">
        <f>'Fluid (molkg) '!F322</f>
        <v>0</v>
      </c>
      <c r="G322" s="11">
        <f>'Fluid (molkg) '!G322</f>
        <v>0</v>
      </c>
      <c r="H322" s="11">
        <f>'Fluid (molkg) '!H322</f>
        <v>0</v>
      </c>
      <c r="I322" s="24" t="str">
        <f>'Fluid (molkg) '!I322</f>
        <v>LCGC19 (Cold brown well)</v>
      </c>
      <c r="J322" s="15">
        <f>'Fluid (molkg) '!J322</f>
        <v>3.057877627740244E-2</v>
      </c>
      <c r="K322" s="16">
        <f>'Fluid (molkg) '!K322</f>
        <v>60.8</v>
      </c>
      <c r="L322" s="35">
        <f>'Fluid (molkg) '!L322</f>
        <v>16</v>
      </c>
      <c r="M322" s="24">
        <f>'Fluid (molkg) '!M322</f>
        <v>2003</v>
      </c>
      <c r="N322" s="265">
        <f>'Fluid (molkg) '!N322</f>
        <v>8.709635899560787E-10</v>
      </c>
      <c r="O322" s="265" t="str">
        <f>'Fluid (molkg) '!O322</f>
        <v/>
      </c>
      <c r="P322" s="77"/>
      <c r="Q322" s="273"/>
      <c r="R322" s="265" t="s">
        <v>492</v>
      </c>
      <c r="S322" s="303">
        <f>('Fluid (original units) sorted'!AF322/S$413)*S$414</f>
        <v>0.31055241853749499</v>
      </c>
      <c r="T322" s="303">
        <f>('Fluid (original units) sorted'!AB322/T$413)*T$414</f>
        <v>14.913925345150842</v>
      </c>
      <c r="U322" s="303">
        <f>('Fluid (original units) sorted'!AD322/U$413)*U$414</f>
        <v>0.22485337686050555</v>
      </c>
      <c r="V322" s="303">
        <f>('Fluid (original units) sorted'!AE322/V$413)*V$414</f>
        <v>2.3721546836656979</v>
      </c>
      <c r="W322" s="303">
        <f>('Fluid (original units) sorted'!V322/W$413)*W$414</f>
        <v>3.4930139720558882E-2</v>
      </c>
      <c r="X322" s="303">
        <f>('Fluid (original units) sorted'!T322/X$413)*X$414</f>
        <v>18.095004865207439</v>
      </c>
      <c r="Y322" s="303">
        <f>('Fluid (original units) sorted'!U322/Y$413)*Y$414</f>
        <v>0.1764782612031725</v>
      </c>
      <c r="Z322" s="303">
        <f>('Fluid (original units) sorted'!W322/Z$413)*Z$414</f>
        <v>0.63937461427689768</v>
      </c>
      <c r="AA322" s="251"/>
      <c r="AB322" s="264"/>
      <c r="AC322" s="265">
        <f t="shared" si="4"/>
        <v>518.03413928393866</v>
      </c>
      <c r="AD322" s="201"/>
      <c r="AE322" s="127"/>
      <c r="AF322" s="127"/>
      <c r="AG322" s="127"/>
      <c r="AH322" s="76"/>
      <c r="AI322" s="11"/>
      <c r="AJ322" s="86"/>
      <c r="AK322" s="24"/>
      <c r="AL322" s="23"/>
      <c r="AM322" s="15"/>
      <c r="AN322" s="25"/>
      <c r="AO322" s="23"/>
      <c r="AP322" s="23"/>
      <c r="AQ322" s="11"/>
    </row>
    <row r="323" spans="1:43" s="26" customFormat="1">
      <c r="A323" s="11" t="str">
        <f>'Fluid (molkg) '!A323</f>
        <v>44N/16E-31B01</v>
      </c>
      <c r="B323" s="12" t="str">
        <f>'Fluid (molkg) '!B323</f>
        <v>Lake City Area (Hwy 18 to Fandango Pass)</v>
      </c>
      <c r="C323" s="12" t="str">
        <f>'Fluid (molkg) '!C323</f>
        <v>Domestic/Irrigation</v>
      </c>
      <c r="D323" s="12" t="str">
        <f>'Fluid (molkg) '!D323</f>
        <v>12" Cased Depth</v>
      </c>
      <c r="E323" s="30">
        <f>'Fluid (molkg) '!E323</f>
        <v>49</v>
      </c>
      <c r="F323" s="31">
        <f>'Fluid (molkg) '!F323</f>
        <v>0</v>
      </c>
      <c r="G323" s="11">
        <f>'Fluid (molkg) '!G323</f>
        <v>41.645488</v>
      </c>
      <c r="H323" s="11">
        <f>'Fluid (molkg) '!H323</f>
        <v>-120.19038500000001</v>
      </c>
      <c r="I323" s="11" t="str">
        <f>'Fluid (molkg) '!I323</f>
        <v>44N/16E-31B01</v>
      </c>
      <c r="J323" s="15">
        <f>'Fluid (molkg) '!J323</f>
        <v>4.812886797118796E-3</v>
      </c>
      <c r="K323" s="16">
        <f>'Fluid (molkg) '!K323</f>
        <v>60.980000000000004</v>
      </c>
      <c r="L323" s="16">
        <f>'Fluid (molkg) '!L323</f>
        <v>16.100000000000001</v>
      </c>
      <c r="M323" s="17">
        <f>'Fluid (molkg) '!M323</f>
        <v>21438</v>
      </c>
      <c r="N323" s="277" t="str">
        <f>'Fluid (molkg) '!N323</f>
        <v/>
      </c>
      <c r="O323" s="277">
        <f>'Fluid (molkg) '!O323</f>
        <v>1E-8</v>
      </c>
      <c r="P323" s="246"/>
      <c r="Q323" s="303"/>
      <c r="R323" s="265" t="s">
        <v>492</v>
      </c>
      <c r="S323" s="303">
        <f>('Fluid (original units) sorted'!AF323/S$413)*S$414</f>
        <v>1.579080094258449E-2</v>
      </c>
      <c r="T323" s="303">
        <f>('Fluid (original units) sorted'!AB323/T$413)*T$414</f>
        <v>3.6967874916697387</v>
      </c>
      <c r="U323" s="303">
        <f>('Fluid (original units) sorted'!AD323/U$413)*U$414</f>
        <v>3.1229635675070214E-2</v>
      </c>
      <c r="V323" s="303">
        <f>('Fluid (original units) sorted'!AE323/V$413)*V$414</f>
        <v>5.6412715426057032E-3</v>
      </c>
      <c r="W323" s="303">
        <f>('Fluid (original units) sorted'!V323/W$413)*W$414</f>
        <v>1.7465069860279443</v>
      </c>
      <c r="X323" s="303">
        <f>('Fluid (original units) sorted'!T323/X$413)*X$414</f>
        <v>0.78295694128301419</v>
      </c>
      <c r="Y323" s="303">
        <f>('Fluid (original units) sorted'!U323/Y$413)*Y$414</f>
        <v>3.3249527473061487E-2</v>
      </c>
      <c r="Z323" s="303">
        <f>('Fluid (original units) sorted'!W323/Z$413)*Z$414</f>
        <v>1.2343139271754784</v>
      </c>
      <c r="AA323" s="251"/>
      <c r="AB323" s="264"/>
      <c r="AC323" s="265">
        <f t="shared" si="4"/>
        <v>0.4482987743803315</v>
      </c>
      <c r="AD323" s="201"/>
      <c r="AE323" s="127"/>
      <c r="AF323" s="127"/>
      <c r="AG323" s="127"/>
      <c r="AH323" s="21"/>
      <c r="AI323" s="11"/>
      <c r="AJ323" s="11"/>
      <c r="AK323" s="24"/>
      <c r="AL323" s="23"/>
      <c r="AM323" s="15"/>
      <c r="AN323" s="25"/>
      <c r="AO323" s="23"/>
      <c r="AP323" s="23"/>
      <c r="AQ323" s="11"/>
    </row>
    <row r="324" spans="1:43" s="26" customFormat="1">
      <c r="A324" s="11" t="str">
        <f>'Fluid (molkg) '!A324</f>
        <v>44N/16E-29N01</v>
      </c>
      <c r="B324" s="12" t="str">
        <f>'Fluid (molkg) '!B324</f>
        <v>Lake City Area (Hwy 18 to Fandango Pass)</v>
      </c>
      <c r="C324" s="12" t="str">
        <f>'Fluid (molkg) '!C324</f>
        <v>Irrigation</v>
      </c>
      <c r="D324" s="12" t="str">
        <f>'Fluid (molkg) '!D324</f>
        <v>16" Cased to 900'</v>
      </c>
      <c r="E324" s="11">
        <f>'Fluid (molkg) '!E324</f>
        <v>1100</v>
      </c>
      <c r="F324" s="13">
        <f>'Fluid (molkg) '!F324</f>
        <v>0</v>
      </c>
      <c r="G324" s="11">
        <f>'Fluid (molkg) '!G324</f>
        <v>41.646014000000001</v>
      </c>
      <c r="H324" s="11">
        <f>'Fluid (molkg) '!H324</f>
        <v>-120.181265</v>
      </c>
      <c r="I324" s="11" t="str">
        <f>'Fluid (molkg) '!I324</f>
        <v>44N/16E-29N01</v>
      </c>
      <c r="J324" s="15">
        <f>'Fluid (molkg) '!J324</f>
        <v>7.5711390693597759E-3</v>
      </c>
      <c r="K324" s="16">
        <f>'Fluid (molkg) '!K324</f>
        <v>62.06</v>
      </c>
      <c r="L324" s="16">
        <f>'Fluid (molkg) '!L324</f>
        <v>16.7</v>
      </c>
      <c r="M324" s="17">
        <f>'Fluid (molkg) '!M324</f>
        <v>21350</v>
      </c>
      <c r="N324" s="277" t="str">
        <f>'Fluid (molkg) '!N324</f>
        <v/>
      </c>
      <c r="O324" s="277">
        <f>'Fluid (molkg) '!O324</f>
        <v>3.9810717055349665E-9</v>
      </c>
      <c r="P324" s="246"/>
      <c r="Q324" s="303"/>
      <c r="R324" s="265" t="s">
        <v>492</v>
      </c>
      <c r="S324" s="303">
        <f>('Fluid (original units) sorted'!AF324/S$413)*S$414</f>
        <v>0.13159000785487074</v>
      </c>
      <c r="T324" s="303">
        <f>('Fluid (original units) sorted'!AB324/T$413)*T$414</f>
        <v>5.5751551901397685</v>
      </c>
      <c r="U324" s="303">
        <f>('Fluid (original units) sorted'!AD324/U$413)*U$414</f>
        <v>4.7885441368440994E-2</v>
      </c>
      <c r="V324" s="303">
        <f>('Fluid (original units) sorted'!AE324/V$413)*V$414</f>
        <v>9.5901616224296951E-2</v>
      </c>
      <c r="W324" s="303"/>
      <c r="X324" s="303">
        <f>('Fluid (original units) sorted'!T324/X$413)*X$414</f>
        <v>5.8721770596226062</v>
      </c>
      <c r="Y324" s="303">
        <f>('Fluid (original units) sorted'!U324/Y$413)*Y$414</f>
        <v>7.4172022824521774E-2</v>
      </c>
      <c r="Z324" s="303"/>
      <c r="AA324" s="251"/>
      <c r="AB324" s="264"/>
      <c r="AC324" s="265"/>
      <c r="AD324" s="201"/>
      <c r="AE324" s="127"/>
      <c r="AF324" s="127"/>
      <c r="AG324" s="127"/>
      <c r="AH324" s="21"/>
      <c r="AI324" s="11"/>
      <c r="AJ324" s="11"/>
      <c r="AK324" s="24"/>
      <c r="AL324" s="23"/>
      <c r="AM324" s="15"/>
      <c r="AN324" s="25"/>
      <c r="AO324" s="23"/>
      <c r="AP324" s="23"/>
      <c r="AQ324" s="11"/>
    </row>
    <row r="325" spans="1:43" s="26" customFormat="1">
      <c r="A325" s="27" t="str">
        <f>'Fluid (molkg) '!A325</f>
        <v>45N/16E-17D01</v>
      </c>
      <c r="B325" s="12" t="str">
        <f>'Fluid (molkg) '!B325</f>
        <v>Lake City Area (Hwy 18 to Fandango Pass)</v>
      </c>
      <c r="C325" s="12" t="str">
        <f>'Fluid (molkg) '!C325</f>
        <v>Domestic</v>
      </c>
      <c r="D325" s="12">
        <f>'Fluid (molkg) '!D325</f>
        <v>0</v>
      </c>
      <c r="E325" s="27">
        <f>'Fluid (molkg) '!E325</f>
        <v>45</v>
      </c>
      <c r="F325" s="28">
        <f>'Fluid (molkg) '!F325</f>
        <v>0</v>
      </c>
      <c r="G325" s="14">
        <f>'Fluid (molkg) '!G325</f>
        <v>41.775060000000003</v>
      </c>
      <c r="H325" s="14">
        <f>'Fluid (molkg) '!H325</f>
        <v>-120.18125999999999</v>
      </c>
      <c r="I325" s="27" t="str">
        <f>'Fluid (molkg) '!I325</f>
        <v>45N/16E-17D01</v>
      </c>
      <c r="J325" s="15">
        <f>'Fluid (molkg) '!J325</f>
        <v>-6.8650936527968661E-3</v>
      </c>
      <c r="K325" s="16">
        <f>'Fluid (molkg) '!K325</f>
        <v>62.06</v>
      </c>
      <c r="L325" s="16">
        <f>'Fluid (molkg) '!L325</f>
        <v>16.7</v>
      </c>
      <c r="M325" s="17">
        <f>'Fluid (molkg) '!M325</f>
        <v>22838</v>
      </c>
      <c r="N325" s="277">
        <f>'Fluid (molkg) '!N325</f>
        <v>6.3095734448019177E-8</v>
      </c>
      <c r="O325" s="277">
        <f>'Fluid (molkg) '!O325</f>
        <v>5.0118723362727114E-9</v>
      </c>
      <c r="P325" s="246"/>
      <c r="Q325" s="303"/>
      <c r="R325" s="265" t="s">
        <v>492</v>
      </c>
      <c r="S325" s="303">
        <f>('Fluid (original units) sorted'!AF325/S$413)*S$414</f>
        <v>1.052720062838966E-2</v>
      </c>
      <c r="T325" s="303">
        <f>('Fluid (original units) sorted'!AB325/T$413)*T$414</f>
        <v>3.1372737091467515</v>
      </c>
      <c r="U325" s="303">
        <f>('Fluid (original units) sorted'!AD325/U$413)*U$414</f>
        <v>0.10201680987189604</v>
      </c>
      <c r="V325" s="303">
        <f>('Fluid (original units) sorted'!AE325/V$413)*V$414</f>
        <v>0.13256988125123403</v>
      </c>
      <c r="W325" s="303">
        <f>('Fluid (original units) sorted'!V325/W$413)*W$414</f>
        <v>2.2455089820359282</v>
      </c>
      <c r="X325" s="303">
        <f>('Fluid (original units) sorted'!T325/X$413)*X$414</f>
        <v>0.47847368633961973</v>
      </c>
      <c r="Y325" s="303">
        <f>('Fluid (original units) sorted'!U325/Y$413)*Y$414</f>
        <v>6.905671090558925E-2</v>
      </c>
      <c r="Z325" s="303">
        <f>('Fluid (original units) sorted'!W325/Z$413)*Z$414</f>
        <v>0.78173215387780293</v>
      </c>
      <c r="AA325" s="251"/>
      <c r="AB325" s="264"/>
      <c r="AC325" s="265">
        <f t="shared" ref="AC325:AC388" si="5">X325/W325</f>
        <v>0.21308028164991064</v>
      </c>
      <c r="AD325" s="201"/>
      <c r="AE325" s="127"/>
      <c r="AF325" s="127"/>
      <c r="AG325" s="127"/>
      <c r="AH325" s="21"/>
      <c r="AI325" s="11"/>
      <c r="AJ325" s="11"/>
      <c r="AK325" s="24"/>
      <c r="AL325" s="23"/>
      <c r="AM325" s="15"/>
      <c r="AN325" s="25"/>
      <c r="AO325" s="23"/>
      <c r="AP325" s="23"/>
      <c r="AQ325" s="11"/>
    </row>
    <row r="326" spans="1:43" s="26" customFormat="1">
      <c r="A326" s="11" t="str">
        <f>'Fluid (molkg) '!A326</f>
        <v>45N/16E-19J01</v>
      </c>
      <c r="B326" s="12" t="str">
        <f>'Fluid (molkg) '!B326</f>
        <v>Lake City Area (Hwy 18 to Fandango Pass)</v>
      </c>
      <c r="C326" s="12" t="str">
        <f>'Fluid (molkg) '!C326</f>
        <v>Stock</v>
      </c>
      <c r="D326" s="12" t="str">
        <f>'Fluid (molkg) '!D326</f>
        <v>Artesian</v>
      </c>
      <c r="E326" s="11">
        <f>'Fluid (molkg) '!E326</f>
        <v>118</v>
      </c>
      <c r="F326" s="13">
        <f>'Fluid (molkg) '!F326</f>
        <v>0</v>
      </c>
      <c r="G326" s="11">
        <f>'Fluid (molkg) '!G326</f>
        <v>41.751353000000002</v>
      </c>
      <c r="H326" s="11">
        <f>'Fluid (molkg) '!H326</f>
        <v>-120.187566</v>
      </c>
      <c r="I326" s="11" t="str">
        <f>'Fluid (molkg) '!I326</f>
        <v>45N/16E-19J01</v>
      </c>
      <c r="J326" s="15">
        <f>'Fluid (molkg) '!J326</f>
        <v>1.9719904149395218E-2</v>
      </c>
      <c r="K326" s="16">
        <f>'Fluid (molkg) '!K326</f>
        <v>66.02</v>
      </c>
      <c r="L326" s="16">
        <f>'Fluid (molkg) '!L326</f>
        <v>18.899999999999999</v>
      </c>
      <c r="M326" s="17">
        <f>'Fluid (molkg) '!M326</f>
        <v>30194</v>
      </c>
      <c r="N326" s="277">
        <f>'Fluid (molkg) '!N326</f>
        <v>2.5118864315095812E-9</v>
      </c>
      <c r="O326" s="277">
        <f>'Fluid (molkg) '!O326</f>
        <v>3.9810717055349665E-9</v>
      </c>
      <c r="P326" s="246"/>
      <c r="Q326" s="303"/>
      <c r="R326" s="265" t="s">
        <v>492</v>
      </c>
      <c r="S326" s="303">
        <f>('Fluid (original units) sorted'!AF326/S$413)*S$414</f>
        <v>0.11053560659809143</v>
      </c>
      <c r="T326" s="303">
        <f>('Fluid (original units) sorted'!AB326/T$413)*T$414</f>
        <v>6.2145995130231828</v>
      </c>
      <c r="U326" s="303"/>
      <c r="V326" s="303">
        <f>('Fluid (original units) sorted'!AE326/V$413)*V$414</f>
        <v>0.42309536569542772</v>
      </c>
      <c r="W326" s="303">
        <f>('Fluid (original units) sorted'!V326/W$413)*W$414</f>
        <v>4.9900199600798403E-2</v>
      </c>
      <c r="X326" s="303">
        <f>('Fluid (original units) sorted'!T326/X$413)*X$414</f>
        <v>6.9161196479999578</v>
      </c>
      <c r="Y326" s="303">
        <f>('Fluid (original units) sorted'!U326/Y$413)*Y$414</f>
        <v>5.3710775148791634E-2</v>
      </c>
      <c r="Z326" s="303"/>
      <c r="AA326" s="251"/>
      <c r="AB326" s="264"/>
      <c r="AC326" s="265">
        <f t="shared" si="5"/>
        <v>138.59903774591916</v>
      </c>
      <c r="AD326" s="201"/>
      <c r="AE326" s="129"/>
      <c r="AF326" s="127"/>
      <c r="AG326" s="127"/>
      <c r="AH326" s="21"/>
      <c r="AI326" s="11"/>
      <c r="AJ326" s="11"/>
      <c r="AK326" s="24"/>
      <c r="AL326" s="23"/>
      <c r="AM326" s="15"/>
      <c r="AN326" s="25"/>
      <c r="AO326" s="23"/>
      <c r="AP326" s="23"/>
      <c r="AQ326" s="11"/>
    </row>
    <row r="327" spans="1:43" s="26" customFormat="1">
      <c r="A327" s="11" t="str">
        <f>'Fluid (molkg) '!A327</f>
        <v>45N/16E-19Q01</v>
      </c>
      <c r="B327" s="12" t="str">
        <f>'Fluid (molkg) '!B327</f>
        <v>Lake City Area (Hwy 18 to Fandango Pass)</v>
      </c>
      <c r="C327" s="12" t="str">
        <f>'Fluid (molkg) '!C327</f>
        <v>Domestic/Irrigation</v>
      </c>
      <c r="D327" s="12" t="str">
        <f>'Fluid (molkg) '!D327</f>
        <v>Artesian</v>
      </c>
      <c r="E327" s="11">
        <f>'Fluid (molkg) '!E327</f>
        <v>183</v>
      </c>
      <c r="F327" s="13">
        <f>'Fluid (molkg) '!F327</f>
        <v>0</v>
      </c>
      <c r="G327" s="11">
        <f>'Fluid (molkg) '!G327</f>
        <v>41.749437999999998</v>
      </c>
      <c r="H327" s="11">
        <f>'Fluid (molkg) '!H327</f>
        <v>-120.190308</v>
      </c>
      <c r="I327" s="11" t="str">
        <f>'Fluid (molkg) '!I327</f>
        <v>45N/16E-19Q01</v>
      </c>
      <c r="J327" s="15">
        <f>'Fluid (molkg) '!J327</f>
        <v>0.12103068437085393</v>
      </c>
      <c r="K327" s="16">
        <f>'Fluid (molkg) '!K327</f>
        <v>66.02</v>
      </c>
      <c r="L327" s="16">
        <f>'Fluid (molkg) '!L327</f>
        <v>18.899999999999999</v>
      </c>
      <c r="M327" s="17">
        <f>'Fluid (molkg) '!M327</f>
        <v>21342</v>
      </c>
      <c r="N327" s="277" t="str">
        <f>'Fluid (molkg) '!N327</f>
        <v/>
      </c>
      <c r="O327" s="277">
        <f>'Fluid (molkg) '!O327</f>
        <v>3.9810717055349665E-9</v>
      </c>
      <c r="P327" s="246"/>
      <c r="Q327" s="303"/>
      <c r="R327" s="265" t="s">
        <v>492</v>
      </c>
      <c r="S327" s="303">
        <f>('Fluid (original units) sorted'!AF327/S$413)*S$414</f>
        <v>1.579080094258449E-2</v>
      </c>
      <c r="T327" s="303">
        <f>('Fluid (original units) sorted'!AB327/T$413)*T$414</f>
        <v>2.2580377651820567</v>
      </c>
      <c r="U327" s="303">
        <f>('Fluid (original units) sorted'!AD327/U$413)*U$414</f>
        <v>0.14782027552866567</v>
      </c>
      <c r="V327" s="303">
        <f>('Fluid (original units) sorted'!AE327/V$413)*V$414</f>
        <v>0.19744450399119959</v>
      </c>
      <c r="W327" s="303">
        <f>('Fluid (original units) sorted'!V327/W$413)*W$414</f>
        <v>1.2974051896207586</v>
      </c>
      <c r="X327" s="303">
        <f>('Fluid (original units) sorted'!T327/X$413)*X$414</f>
        <v>1.1744354119245213</v>
      </c>
      <c r="Y327" s="303">
        <f>('Fluid (original units) sorted'!U327/Y$413)*Y$414</f>
        <v>0.12788279797331342</v>
      </c>
      <c r="Z327" s="303">
        <f>('Fluid (original units) sorted'!W327/Z$413)*Z$414</f>
        <v>0.74058835630528697</v>
      </c>
      <c r="AA327" s="251"/>
      <c r="AB327" s="264"/>
      <c r="AC327" s="265">
        <f t="shared" si="5"/>
        <v>0.90521867903720787</v>
      </c>
      <c r="AD327" s="201"/>
      <c r="AE327" s="127"/>
      <c r="AF327" s="127"/>
      <c r="AG327" s="127"/>
      <c r="AH327" s="21"/>
      <c r="AI327" s="11"/>
      <c r="AJ327" s="11"/>
      <c r="AK327" s="24"/>
      <c r="AL327" s="23"/>
      <c r="AM327" s="15"/>
      <c r="AN327" s="25"/>
      <c r="AO327" s="23"/>
      <c r="AP327" s="23"/>
      <c r="AQ327" s="11"/>
    </row>
    <row r="328" spans="1:43" s="26" customFormat="1">
      <c r="A328" s="27" t="str">
        <f>'Fluid (molkg) '!A328</f>
        <v>45N/16E-19Q01</v>
      </c>
      <c r="B328" s="12" t="str">
        <f>'Fluid (molkg) '!B328</f>
        <v>Lake City Area (Hwy 18 to Fandango Pass)</v>
      </c>
      <c r="C328" s="12" t="str">
        <f>'Fluid (molkg) '!C328</f>
        <v>Domestic/Irrigation</v>
      </c>
      <c r="D328" s="12" t="str">
        <f>'Fluid (molkg) '!D328</f>
        <v>Artesian</v>
      </c>
      <c r="E328" s="27">
        <f>'Fluid (molkg) '!E328</f>
        <v>183</v>
      </c>
      <c r="F328" s="28">
        <f>'Fluid (molkg) '!F328</f>
        <v>0</v>
      </c>
      <c r="G328" s="11">
        <f>'Fluid (molkg) '!G328</f>
        <v>41.749437999999998</v>
      </c>
      <c r="H328" s="11">
        <f>'Fluid (molkg) '!H328</f>
        <v>-120.190308</v>
      </c>
      <c r="I328" s="27" t="str">
        <f>'Fluid (molkg) '!I328</f>
        <v>45N/16E-19Q01</v>
      </c>
      <c r="J328" s="15">
        <f>'Fluid (molkg) '!J328</f>
        <v>-5.2342896166973595E-3</v>
      </c>
      <c r="K328" s="16">
        <f>'Fluid (molkg) '!K328</f>
        <v>66.02</v>
      </c>
      <c r="L328" s="16">
        <f>'Fluid (molkg) '!L328</f>
        <v>18.899999999999999</v>
      </c>
      <c r="M328" s="17">
        <f>'Fluid (molkg) '!M328</f>
        <v>23229</v>
      </c>
      <c r="N328" s="277" t="str">
        <f>'Fluid (molkg) '!N328</f>
        <v/>
      </c>
      <c r="O328" s="277">
        <f>'Fluid (molkg) '!O328</f>
        <v>3.9810717055349665E-9</v>
      </c>
      <c r="P328" s="246"/>
      <c r="Q328" s="303"/>
      <c r="R328" s="265" t="s">
        <v>492</v>
      </c>
      <c r="S328" s="303">
        <f>('Fluid (original units) sorted'!AF328/S$413)*S$414</f>
        <v>5.2636003141948301E-3</v>
      </c>
      <c r="T328" s="303">
        <f>('Fluid (original units) sorted'!AB328/T$413)*T$414</f>
        <v>3.1772389793269649</v>
      </c>
      <c r="U328" s="303">
        <f>('Fluid (original units) sorted'!AD328/U$413)*U$414</f>
        <v>9.9934834160224681E-2</v>
      </c>
      <c r="V328" s="303">
        <f>('Fluid (original units) sorted'!AE328/V$413)*V$414</f>
        <v>0.16923814627817108</v>
      </c>
      <c r="W328" s="303">
        <f>('Fluid (original units) sorted'!V328/W$413)*W$414</f>
        <v>1.2475049900199602</v>
      </c>
      <c r="X328" s="303">
        <f>('Fluid (original units) sorted'!T328/X$413)*X$414</f>
        <v>1.3484258433207466</v>
      </c>
      <c r="Y328" s="303">
        <f>('Fluid (original units) sorted'!U328/Y$413)*Y$414</f>
        <v>8.1844990702920589E-2</v>
      </c>
      <c r="Z328" s="303">
        <f>('Fluid (original units) sorted'!W328/Z$413)*Z$414</f>
        <v>0.75704587533429335</v>
      </c>
      <c r="AA328" s="251"/>
      <c r="AB328" s="264"/>
      <c r="AC328" s="265">
        <f t="shared" si="5"/>
        <v>1.0808981560059103</v>
      </c>
      <c r="AD328" s="201"/>
      <c r="AE328" s="127"/>
      <c r="AF328" s="127"/>
      <c r="AG328" s="127"/>
      <c r="AH328" s="21"/>
      <c r="AI328" s="11"/>
      <c r="AJ328" s="11"/>
      <c r="AK328" s="24"/>
      <c r="AL328" s="23"/>
      <c r="AM328" s="15"/>
      <c r="AN328" s="25"/>
      <c r="AO328" s="23"/>
      <c r="AP328" s="23"/>
      <c r="AQ328" s="11"/>
    </row>
    <row r="329" spans="1:43" s="26" customFormat="1">
      <c r="A329" s="11" t="str">
        <f>'Fluid (molkg) '!A329</f>
        <v>44N/16E-06E01</v>
      </c>
      <c r="B329" s="12" t="str">
        <f>'Fluid (molkg) '!B329</f>
        <v>Lake City Area (Hwy 18 to Fandango Pass)</v>
      </c>
      <c r="C329" s="12" t="str">
        <f>'Fluid (molkg) '!C329</f>
        <v>Irrigation</v>
      </c>
      <c r="D329" s="12" t="str">
        <f>'Fluid (molkg) '!D329</f>
        <v>Artesian</v>
      </c>
      <c r="E329" s="11">
        <f>'Fluid (molkg) '!E329</f>
        <v>600</v>
      </c>
      <c r="F329" s="13">
        <f>'Fluid (molkg) '!F329</f>
        <v>0</v>
      </c>
      <c r="G329" s="11">
        <f>'Fluid (molkg) '!G329</f>
        <v>41.714212000000003</v>
      </c>
      <c r="H329" s="11">
        <f>'Fluid (molkg) '!H329</f>
        <v>-120.197512</v>
      </c>
      <c r="I329" s="11" t="str">
        <f>'Fluid (molkg) '!I329</f>
        <v>44N/16E-06E01</v>
      </c>
      <c r="J329" s="15">
        <f>'Fluid (molkg) '!J329</f>
        <v>1.534866591809405E-2</v>
      </c>
      <c r="K329" s="16">
        <f>'Fluid (molkg) '!K329</f>
        <v>68</v>
      </c>
      <c r="L329" s="16">
        <f>'Fluid (molkg) '!L329</f>
        <v>20</v>
      </c>
      <c r="M329" s="17">
        <f>'Fluid (molkg) '!M329</f>
        <v>30194</v>
      </c>
      <c r="N329" s="277">
        <f>'Fluid (molkg) '!N329</f>
        <v>3.9810717055349665E-9</v>
      </c>
      <c r="O329" s="277">
        <f>'Fluid (molkg) '!O329</f>
        <v>5.0118723362727114E-9</v>
      </c>
      <c r="P329" s="246"/>
      <c r="Q329" s="303"/>
      <c r="R329" s="265" t="s">
        <v>492</v>
      </c>
      <c r="S329" s="303">
        <f>('Fluid (original units) sorted'!AF329/S$413)*S$414</f>
        <v>0.21580761288198802</v>
      </c>
      <c r="T329" s="303">
        <f>('Fluid (original units) sorted'!AB329/T$413)*T$414</f>
        <v>10.291057071404948</v>
      </c>
      <c r="U329" s="303"/>
      <c r="V329" s="303">
        <f>('Fluid (original units) sorted'!AE329/V$413)*V$414</f>
        <v>10.690209573237807</v>
      </c>
      <c r="W329" s="303">
        <f>('Fluid (original units) sorted'!V329/W$413)*W$414</f>
        <v>0.14970059880239522</v>
      </c>
      <c r="X329" s="303">
        <f>('Fluid (original units) sorted'!T329/X$413)*X$414</f>
        <v>21.444320669584776</v>
      </c>
      <c r="Y329" s="303">
        <f>('Fluid (original units) sorted'!U329/Y$413)*Y$414</f>
        <v>0.18159357312210503</v>
      </c>
      <c r="Z329" s="303">
        <f>('Fluid (original units) sorted'!W329/Z$413)*Z$414</f>
        <v>8.2287595145031894E-2</v>
      </c>
      <c r="AA329" s="251"/>
      <c r="AB329" s="264"/>
      <c r="AC329" s="265">
        <f t="shared" si="5"/>
        <v>143.24806207282629</v>
      </c>
      <c r="AD329" s="201"/>
      <c r="AE329" s="129"/>
      <c r="AF329" s="127"/>
      <c r="AG329" s="127"/>
      <c r="AH329" s="21"/>
      <c r="AI329" s="11"/>
      <c r="AJ329" s="11"/>
      <c r="AK329" s="24"/>
      <c r="AL329" s="23"/>
      <c r="AM329" s="15"/>
      <c r="AN329" s="25"/>
      <c r="AO329" s="23"/>
      <c r="AP329" s="23"/>
      <c r="AQ329" s="11"/>
    </row>
    <row r="330" spans="1:43" s="26" customFormat="1">
      <c r="A330" s="11" t="str">
        <f>'Fluid (molkg) '!A330</f>
        <v>43N/16E-08D01</v>
      </c>
      <c r="B330" s="12" t="str">
        <f>'Fluid (molkg) '!B330</f>
        <v>Lake City Area (Hwy 18 to Fandango Pass)</v>
      </c>
      <c r="C330" s="12" t="str">
        <f>'Fluid (molkg) '!C330</f>
        <v>Stock</v>
      </c>
      <c r="D330" s="12" t="str">
        <f>'Fluid (molkg) '!D330</f>
        <v>6" Cased Depth</v>
      </c>
      <c r="E330" s="11">
        <f>'Fluid (molkg) '!E330</f>
        <v>140</v>
      </c>
      <c r="F330" s="13">
        <f>'Fluid (molkg) '!F330</f>
        <v>0</v>
      </c>
      <c r="G330" s="11">
        <f>'Fluid (molkg) '!G330</f>
        <v>41.620626999999999</v>
      </c>
      <c r="H330" s="11">
        <f>'Fluid (molkg) '!H330</f>
        <v>-120.180796</v>
      </c>
      <c r="I330" s="11" t="str">
        <f>'Fluid (molkg) '!I330</f>
        <v>43N/16E-08D01</v>
      </c>
      <c r="J330" s="15">
        <f>'Fluid (molkg) '!J330</f>
        <v>9.3162945170152892E-3</v>
      </c>
      <c r="K330" s="16">
        <f>'Fluid (molkg) '!K330</f>
        <v>68.900000000000006</v>
      </c>
      <c r="L330" s="16">
        <f>'Fluid (molkg) '!L330</f>
        <v>20.5</v>
      </c>
      <c r="M330" s="17">
        <f>'Fluid (molkg) '!M330</f>
        <v>26555</v>
      </c>
      <c r="N330" s="277">
        <f>'Fluid (molkg) '!N330</f>
        <v>3.981071705534957E-8</v>
      </c>
      <c r="O330" s="277">
        <f>'Fluid (molkg) '!O330</f>
        <v>3.981071705534957E-8</v>
      </c>
      <c r="P330" s="246"/>
      <c r="Q330" s="303"/>
      <c r="R330" s="265" t="s">
        <v>492</v>
      </c>
      <c r="S330" s="303"/>
      <c r="T330" s="303">
        <f>('Fluid (original units) sorted'!AB330/T$413)*T$414</f>
        <v>2.7376210073446177</v>
      </c>
      <c r="U330" s="303">
        <f>('Fluid (original units) sorted'!AD330/U$413)*U$414</f>
        <v>0.143656324105323</v>
      </c>
      <c r="V330" s="303">
        <f>('Fluid (original units) sorted'!AE330/V$413)*V$414</f>
        <v>0.2030857755338053</v>
      </c>
      <c r="W330" s="303">
        <f>('Fluid (original units) sorted'!V330/W$413)*W$414</f>
        <v>1.5968063872255489</v>
      </c>
      <c r="X330" s="303">
        <f>('Fluid (original units) sorted'!T330/X$413)*X$414</f>
        <v>0.65246411773584512</v>
      </c>
      <c r="Y330" s="303">
        <f>('Fluid (original units) sorted'!U330/Y$413)*Y$414</f>
        <v>2.0461247675730147E-2</v>
      </c>
      <c r="Z330" s="303">
        <f>('Fluid (original units) sorted'!W330/Z$413)*Z$414</f>
        <v>1.0697387368854145</v>
      </c>
      <c r="AA330" s="251"/>
      <c r="AB330" s="264"/>
      <c r="AC330" s="265">
        <f t="shared" si="5"/>
        <v>0.40860565373207303</v>
      </c>
      <c r="AD330" s="201"/>
      <c r="AE330" s="127"/>
      <c r="AF330" s="127"/>
      <c r="AG330" s="129"/>
      <c r="AH330" s="21"/>
      <c r="AI330" s="11"/>
      <c r="AJ330" s="11"/>
      <c r="AK330" s="24"/>
      <c r="AL330" s="23"/>
      <c r="AM330" s="15"/>
      <c r="AN330" s="25"/>
      <c r="AO330" s="23"/>
      <c r="AP330" s="23"/>
      <c r="AQ330" s="11"/>
    </row>
    <row r="331" spans="1:43" s="26" customFormat="1">
      <c r="A331" s="27" t="str">
        <f>'Fluid (molkg) '!A331</f>
        <v>44N/16E-29N01</v>
      </c>
      <c r="B331" s="12" t="str">
        <f>'Fluid (molkg) '!B331</f>
        <v>Lake City Area (Hwy 18 to Fandango Pass)</v>
      </c>
      <c r="C331" s="12" t="str">
        <f>'Fluid (molkg) '!C331</f>
        <v>Irrigation</v>
      </c>
      <c r="D331" s="12" t="str">
        <f>'Fluid (molkg) '!D331</f>
        <v>16" Cased to 900'</v>
      </c>
      <c r="E331" s="27">
        <f>'Fluid (molkg) '!E331</f>
        <v>1100</v>
      </c>
      <c r="F331" s="28">
        <f>'Fluid (molkg) '!F331</f>
        <v>0</v>
      </c>
      <c r="G331" s="11">
        <f>'Fluid (molkg) '!G331</f>
        <v>41.646014000000001</v>
      </c>
      <c r="H331" s="11">
        <f>'Fluid (molkg) '!H331</f>
        <v>-120.181265</v>
      </c>
      <c r="I331" s="27" t="str">
        <f>'Fluid (molkg) '!I331</f>
        <v>44N/16E-29N01</v>
      </c>
      <c r="J331" s="15">
        <f>'Fluid (molkg) '!J331</f>
        <v>1.0699076682195293E-2</v>
      </c>
      <c r="K331" s="46">
        <f>'Fluid (molkg) '!K331</f>
        <v>0</v>
      </c>
      <c r="L331" s="16">
        <f>'Fluid (molkg) '!L331</f>
        <v>0</v>
      </c>
      <c r="M331" s="17">
        <f>'Fluid (molkg) '!M331</f>
        <v>22516</v>
      </c>
      <c r="N331" s="277" t="str">
        <f>'Fluid (molkg) '!N331</f>
        <v/>
      </c>
      <c r="O331" s="277">
        <f>'Fluid (molkg) '!O331</f>
        <v>3.9810717055349665E-9</v>
      </c>
      <c r="P331" s="246"/>
      <c r="Q331" s="303"/>
      <c r="R331" s="265" t="s">
        <v>492</v>
      </c>
      <c r="S331" s="303">
        <f>('Fluid (original units) sorted'!AF331/S$413)*S$414</f>
        <v>0.12106280722648108</v>
      </c>
      <c r="T331" s="303">
        <f>('Fluid (original units) sorted'!AB331/T$413)*T$414</f>
        <v>5.0156414076167808</v>
      </c>
      <c r="U331" s="303">
        <f>('Fluid (original units) sorted'!AD331/U$413)*U$414</f>
        <v>1.0409878558356738E-2</v>
      </c>
      <c r="V331" s="303">
        <f>('Fluid (original units) sorted'!AE331/V$413)*V$414</f>
        <v>3.9488900798239919E-2</v>
      </c>
      <c r="W331" s="303">
        <f>('Fluid (original units) sorted'!V331/W$413)*W$414</f>
        <v>0.10479041916167665</v>
      </c>
      <c r="X331" s="303">
        <f>('Fluid (original units) sorted'!T331/X$413)*X$414</f>
        <v>5.2197129418867609</v>
      </c>
      <c r="Y331" s="303">
        <f>('Fluid (original units) sorted'!U331/Y$413)*Y$414</f>
        <v>4.3480151310926557E-2</v>
      </c>
      <c r="Z331" s="303"/>
      <c r="AA331" s="251"/>
      <c r="AB331" s="264"/>
      <c r="AC331" s="265">
        <f t="shared" si="5"/>
        <v>49.810974931147946</v>
      </c>
      <c r="AD331" s="201"/>
      <c r="AE331" s="127"/>
      <c r="AF331" s="127"/>
      <c r="AG331" s="127"/>
      <c r="AH331" s="21"/>
      <c r="AI331" s="11"/>
      <c r="AJ331" s="11"/>
      <c r="AK331" s="24"/>
      <c r="AL331" s="23"/>
      <c r="AM331" s="15"/>
      <c r="AN331" s="25"/>
      <c r="AO331" s="23"/>
      <c r="AP331" s="23"/>
      <c r="AQ331" s="11"/>
    </row>
    <row r="332" spans="1:43">
      <c r="A332" s="11" t="str">
        <f>'Fluid (molkg) '!A332</f>
        <v>44N/16E-31C01</v>
      </c>
      <c r="B332" s="12" t="str">
        <f>'Fluid (molkg) '!B332</f>
        <v>Lake City Area (Hwy 18 to Fandango Pass)</v>
      </c>
      <c r="C332" s="12" t="str">
        <f>'Fluid (molkg) '!C332</f>
        <v>Domestic</v>
      </c>
      <c r="D332" s="12">
        <f>'Fluid (molkg) '!D332</f>
        <v>0</v>
      </c>
      <c r="E332" s="30">
        <f>'Fluid (molkg) '!E332</f>
        <v>70</v>
      </c>
      <c r="F332" s="31">
        <f>'Fluid (molkg) '!F332</f>
        <v>0</v>
      </c>
      <c r="G332" s="11">
        <f>'Fluid (molkg) '!G332</f>
        <v>41.645415999999997</v>
      </c>
      <c r="H332" s="14">
        <f>'Fluid (molkg) '!H332</f>
        <v>-120.19455000000001</v>
      </c>
      <c r="I332" s="11" t="str">
        <f>'Fluid (molkg) '!I332</f>
        <v>44N/16E-31C01</v>
      </c>
      <c r="J332" s="15">
        <f>'Fluid (molkg) '!J332</f>
        <v>-1.3005758698957585E-2</v>
      </c>
      <c r="K332" s="21">
        <f>'Fluid (molkg) '!K332</f>
        <v>0</v>
      </c>
      <c r="L332" s="16">
        <f>'Fluid (molkg) '!L332</f>
        <v>0</v>
      </c>
      <c r="M332" s="17">
        <f>'Fluid (molkg) '!M332</f>
        <v>20676</v>
      </c>
      <c r="N332" s="277">
        <f>'Fluid (molkg) '!N332</f>
        <v>1E-8</v>
      </c>
      <c r="O332" s="277" t="str">
        <f>'Fluid (molkg) '!O332</f>
        <v/>
      </c>
      <c r="P332" s="246"/>
      <c r="Q332" s="303"/>
      <c r="R332" s="265" t="s">
        <v>492</v>
      </c>
      <c r="S332" s="303">
        <f>('Fluid (original units) sorted'!AF332/S$413)*S$414</f>
        <v>1.579080094258449E-2</v>
      </c>
      <c r="T332" s="303">
        <f>('Fluid (original units) sorted'!AB332/T$413)*T$414</f>
        <v>2.8575168178852577</v>
      </c>
      <c r="U332" s="303">
        <f>('Fluid (original units) sorted'!AD332/U$413)*U$414</f>
        <v>3.95575385217556E-2</v>
      </c>
      <c r="V332" s="303">
        <f>('Fluid (original units) sorted'!AE332/V$413)*V$414</f>
        <v>1.4103178856514256E-2</v>
      </c>
      <c r="W332" s="303">
        <f>('Fluid (original units) sorted'!V332/W$413)*W$414</f>
        <v>0.69860279441117767</v>
      </c>
      <c r="X332" s="303">
        <f>('Fluid (original units) sorted'!T332/X$413)*X$414</f>
        <v>1.78340192181131</v>
      </c>
      <c r="Y332" s="303">
        <f>('Fluid (original units) sorted'!U332/Y$413)*Y$414</f>
        <v>0.13044045393277967</v>
      </c>
      <c r="Z332" s="303">
        <f>('Fluid (original units) sorted'!W332/Z$413)*Z$414</f>
        <v>0.42789549475416583</v>
      </c>
      <c r="AA332" s="251"/>
      <c r="AB332" s="264"/>
      <c r="AC332" s="265">
        <f t="shared" si="5"/>
        <v>2.552812465221332</v>
      </c>
      <c r="AD332" s="201"/>
      <c r="AE332" s="127"/>
      <c r="AF332" s="127"/>
      <c r="AG332" s="127"/>
      <c r="AK332" s="24"/>
      <c r="AL332" s="23"/>
      <c r="AM332" s="15"/>
      <c r="AN332" s="25"/>
      <c r="AO332" s="23"/>
      <c r="AP332" s="23"/>
    </row>
    <row r="333" spans="1:43">
      <c r="A333" s="34" t="str">
        <f>'Fluid (molkg) '!A333</f>
        <v>SVF 13 Domestic water well (mud volcano area)</v>
      </c>
      <c r="B333" s="12" t="str">
        <f>'Fluid (molkg) '!B333</f>
        <v>Lake City Area (Hwy 18 to Fandango Pass)</v>
      </c>
      <c r="C333" s="12">
        <f>'Fluid (molkg) '!C333</f>
        <v>0</v>
      </c>
      <c r="D333" s="12" t="str">
        <f>'Fluid (molkg) '!D333</f>
        <v>Lake City Cold Waters</v>
      </c>
      <c r="E333" s="11">
        <f>'Fluid (molkg) '!E333</f>
        <v>60.39</v>
      </c>
      <c r="F333" s="13">
        <f>'Fluid (molkg) '!F333</f>
        <v>1</v>
      </c>
      <c r="G333" s="11">
        <f>'Fluid (molkg) '!G333</f>
        <v>0</v>
      </c>
      <c r="H333" s="11">
        <f>'Fluid (molkg) '!H333</f>
        <v>0</v>
      </c>
      <c r="I333" s="34" t="str">
        <f>'Fluid (molkg) '!I333</f>
        <v>SVF 13 Domestic water well (mud volcano area)</v>
      </c>
      <c r="J333" s="59">
        <f>'Fluid (molkg) '!J333</f>
        <v>-0.04</v>
      </c>
      <c r="K333" s="95">
        <f>'Fluid (molkg) '!K333</f>
        <v>0</v>
      </c>
      <c r="L333" s="35">
        <f>'Fluid (molkg) '!L333</f>
        <v>0</v>
      </c>
      <c r="M333" s="60">
        <f>'Fluid (molkg) '!M333</f>
        <v>1974</v>
      </c>
      <c r="N333" s="265" t="str">
        <f>'Fluid (molkg) '!N333</f>
        <v/>
      </c>
      <c r="O333" s="265" t="str">
        <f>'Fluid (molkg) '!O333</f>
        <v/>
      </c>
      <c r="P333" s="61"/>
      <c r="Q333" s="265"/>
      <c r="R333" s="265" t="s">
        <v>492</v>
      </c>
      <c r="S333" s="303"/>
      <c r="T333" s="303">
        <f>('Fluid (original units) sorted'!AB333/T$413)*T$414</f>
        <v>2.2616721951986993</v>
      </c>
      <c r="U333" s="303">
        <f>('Fluid (original units) sorted'!AD333/U$413)*U$414</f>
        <v>0.10409878558356737</v>
      </c>
      <c r="V333" s="303">
        <f>('Fluid (original units) sorted'!AE333/V$413)*V$414</f>
        <v>1.9744450399119959E-2</v>
      </c>
      <c r="W333" s="303">
        <f>('Fluid (original units) sorted'!V333/W$413)*W$414</f>
        <v>0.89820359281437134</v>
      </c>
      <c r="X333" s="303">
        <f>('Fluid (original units) sorted'!T333/X$413)*X$414</f>
        <v>0.69596172558490144</v>
      </c>
      <c r="Y333" s="303">
        <f>('Fluid (original units) sorted'!U333/Y$413)*Y$414</f>
        <v>6.7266351733962851E-2</v>
      </c>
      <c r="Z333" s="303">
        <f>('Fluid (original units) sorted'!W333/Z$413)*Z$414</f>
        <v>0.54309812795721046</v>
      </c>
      <c r="AA333" s="251"/>
      <c r="AB333" s="264"/>
      <c r="AC333" s="265">
        <f t="shared" si="5"/>
        <v>0.77483738781785683</v>
      </c>
      <c r="AD333" s="201"/>
      <c r="AE333" s="127"/>
      <c r="AF333" s="127"/>
      <c r="AG333" s="135"/>
      <c r="AH333" s="93"/>
      <c r="AJ333" s="94"/>
      <c r="AK333" s="24"/>
      <c r="AL333" s="23"/>
      <c r="AM333" s="15"/>
      <c r="AN333" s="25"/>
      <c r="AO333" s="23"/>
      <c r="AP333" s="23"/>
    </row>
    <row r="334" spans="1:43">
      <c r="A334" s="34" t="str">
        <f>'Fluid (molkg) '!A334</f>
        <v>SVF 16 Domestic water well (mud volcano area)</v>
      </c>
      <c r="B334" s="12" t="str">
        <f>'Fluid (molkg) '!B334</f>
        <v>Lake City Area (Hwy 18 to Fandango Pass)</v>
      </c>
      <c r="C334" s="12">
        <f>'Fluid (molkg) '!C334</f>
        <v>0</v>
      </c>
      <c r="D334" s="12" t="str">
        <f>'Fluid (molkg) '!D334</f>
        <v>Lake City Cold Waters</v>
      </c>
      <c r="E334" s="11">
        <f>'Fluid (molkg) '!E334</f>
        <v>0</v>
      </c>
      <c r="F334" s="13">
        <f>'Fluid (molkg) '!F334</f>
        <v>1</v>
      </c>
      <c r="G334" s="11">
        <f>'Fluid (molkg) '!G334</f>
        <v>0</v>
      </c>
      <c r="H334" s="11">
        <f>'Fluid (molkg) '!H334</f>
        <v>0</v>
      </c>
      <c r="I334" s="34" t="str">
        <f>'Fluid (molkg) '!I334</f>
        <v>SVF 16 Domestic water well (mud volcano area)</v>
      </c>
      <c r="J334" s="59">
        <f>'Fluid (molkg) '!J334</f>
        <v>0.02</v>
      </c>
      <c r="K334" s="95">
        <f>'Fluid (molkg) '!K334</f>
        <v>0</v>
      </c>
      <c r="L334" s="35">
        <f>'Fluid (molkg) '!L334</f>
        <v>0</v>
      </c>
      <c r="M334" s="60">
        <f>'Fluid (molkg) '!M334</f>
        <v>1974</v>
      </c>
      <c r="N334" s="265" t="str">
        <f>'Fluid (molkg) '!N334</f>
        <v/>
      </c>
      <c r="O334" s="265" t="str">
        <f>'Fluid (molkg) '!O334</f>
        <v/>
      </c>
      <c r="P334" s="61"/>
      <c r="Q334" s="265"/>
      <c r="R334" s="265" t="s">
        <v>492</v>
      </c>
      <c r="S334" s="303"/>
      <c r="T334" s="303">
        <f>('Fluid (original units) sorted'!AB334/T$413)*T$414</f>
        <v>3.4088972217487639</v>
      </c>
      <c r="U334" s="303">
        <f>('Fluid (original units) sorted'!AD334/U$413)*U$414</f>
        <v>2.9147659963398864E-2</v>
      </c>
      <c r="V334" s="303">
        <f>('Fluid (original units) sorted'!AE334/V$413)*V$414</f>
        <v>2.5385721941725663E-2</v>
      </c>
      <c r="W334" s="303">
        <f>('Fluid (original units) sorted'!V334/W$413)*W$414</f>
        <v>6.7365269461077848E-2</v>
      </c>
      <c r="X334" s="303">
        <f>('Fluid (original units) sorted'!T334/X$413)*X$414</f>
        <v>3.4798086279245073</v>
      </c>
      <c r="Y334" s="303">
        <f>('Fluid (original units) sorted'!U334/Y$413)*Y$414</f>
        <v>5.1920415977165242E-2</v>
      </c>
      <c r="Z334" s="303">
        <f>('Fluid (original units) sorted'!W334/Z$413)*Z$414</f>
        <v>3.6206541863814029E-2</v>
      </c>
      <c r="AA334" s="251"/>
      <c r="AB334" s="264"/>
      <c r="AC334" s="265">
        <f t="shared" si="5"/>
        <v>51.655825854523798</v>
      </c>
      <c r="AD334" s="201"/>
      <c r="AE334" s="127"/>
      <c r="AF334" s="127"/>
      <c r="AG334" s="135"/>
      <c r="AH334" s="93"/>
      <c r="AJ334" s="94"/>
      <c r="AK334" s="24"/>
      <c r="AL334" s="23"/>
      <c r="AM334" s="15"/>
      <c r="AN334" s="25"/>
      <c r="AO334" s="23"/>
      <c r="AP334" s="23"/>
    </row>
    <row r="335" spans="1:43">
      <c r="A335" s="34" t="str">
        <f>'Fluid (molkg) '!A335</f>
        <v>SVF 18 Domestic water well (mud volcano area)</v>
      </c>
      <c r="B335" s="12" t="str">
        <f>'Fluid (molkg) '!B335</f>
        <v>Lake City Area (Hwy 18 to Fandango Pass)</v>
      </c>
      <c r="C335" s="12">
        <f>'Fluid (molkg) '!C335</f>
        <v>0</v>
      </c>
      <c r="D335" s="12" t="str">
        <f>'Fluid (molkg) '!D335</f>
        <v>Lake City Cold Waters</v>
      </c>
      <c r="E335" s="11">
        <f>'Fluid (molkg) '!E335</f>
        <v>65.34</v>
      </c>
      <c r="F335" s="13">
        <f>'Fluid (molkg) '!F335</f>
        <v>1</v>
      </c>
      <c r="G335" s="11">
        <f>'Fluid (molkg) '!G335</f>
        <v>0</v>
      </c>
      <c r="H335" s="11">
        <f>'Fluid (molkg) '!H335</f>
        <v>0</v>
      </c>
      <c r="I335" s="34" t="str">
        <f>'Fluid (molkg) '!I335</f>
        <v>SVF 18 Domestic water well (mud volcano area)</v>
      </c>
      <c r="J335" s="59">
        <f>'Fluid (molkg) '!J335</f>
        <v>0</v>
      </c>
      <c r="K335" s="95">
        <f>'Fluid (molkg) '!K335</f>
        <v>0</v>
      </c>
      <c r="L335" s="35">
        <f>'Fluid (molkg) '!L335</f>
        <v>0</v>
      </c>
      <c r="M335" s="60">
        <f>'Fluid (molkg) '!M335</f>
        <v>1974</v>
      </c>
      <c r="N335" s="265" t="str">
        <f>'Fluid (molkg) '!N335</f>
        <v/>
      </c>
      <c r="O335" s="265" t="str">
        <f>'Fluid (molkg) '!O335</f>
        <v/>
      </c>
      <c r="P335" s="61"/>
      <c r="Q335" s="265"/>
      <c r="R335" s="265" t="s">
        <v>492</v>
      </c>
      <c r="S335" s="303"/>
      <c r="T335" s="303">
        <f>('Fluid (original units) sorted'!AB335/T$413)*T$414</f>
        <v>2.3272279110015601</v>
      </c>
      <c r="U335" s="303">
        <f>('Fluid (original units) sorted'!AD335/U$413)*U$414</f>
        <v>7.9115077043511201E-2</v>
      </c>
      <c r="V335" s="303">
        <f>('Fluid (original units) sorted'!AE335/V$413)*V$414</f>
        <v>2.1154768284771384E-2</v>
      </c>
      <c r="W335" s="303">
        <f>('Fluid (original units) sorted'!V335/W$413)*W$414</f>
        <v>1.0479041916167664</v>
      </c>
      <c r="X335" s="303">
        <f>('Fluid (original units) sorted'!T335/X$413)*X$414</f>
        <v>0.43497607849056341</v>
      </c>
      <c r="Y335" s="303">
        <f>('Fluid (original units) sorted'!U335/Y$413)*Y$414</f>
        <v>8.0566162723187451E-2</v>
      </c>
      <c r="Z335" s="303">
        <f>('Fluid (original units) sorted'!W335/Z$413)*Z$414</f>
        <v>0.86401974902283485</v>
      </c>
      <c r="AA335" s="251"/>
      <c r="AB335" s="264"/>
      <c r="AC335" s="265">
        <f t="shared" si="5"/>
        <v>0.41509145775956624</v>
      </c>
      <c r="AD335" s="201"/>
      <c r="AE335" s="127"/>
      <c r="AF335" s="127"/>
      <c r="AG335" s="135"/>
      <c r="AH335" s="93"/>
      <c r="AJ335" s="94"/>
      <c r="AK335" s="24"/>
      <c r="AL335" s="23"/>
      <c r="AM335" s="15"/>
      <c r="AN335" s="25"/>
      <c r="AO335" s="23"/>
      <c r="AP335" s="23"/>
    </row>
    <row r="336" spans="1:43" s="26" customFormat="1">
      <c r="B336" s="39"/>
      <c r="C336" s="39"/>
      <c r="D336" s="39"/>
      <c r="F336" s="40"/>
      <c r="H336" s="70"/>
      <c r="J336" s="15"/>
      <c r="K336" s="44"/>
      <c r="L336" s="41"/>
      <c r="M336" s="42"/>
      <c r="N336" s="267"/>
      <c r="O336" s="267"/>
      <c r="P336" s="52"/>
      <c r="Q336" s="267"/>
      <c r="R336" s="265" t="s">
        <v>492</v>
      </c>
      <c r="S336" s="303"/>
      <c r="T336" s="303"/>
      <c r="U336" s="303"/>
      <c r="V336" s="303"/>
      <c r="W336" s="303"/>
      <c r="X336" s="303"/>
      <c r="Y336" s="303"/>
      <c r="Z336" s="303"/>
      <c r="AA336" s="267"/>
      <c r="AB336" s="267"/>
      <c r="AC336" s="265"/>
      <c r="AD336" s="201"/>
      <c r="AE336" s="132"/>
      <c r="AF336" s="132"/>
      <c r="AG336" s="132"/>
      <c r="AH336" s="44"/>
      <c r="AL336" s="23"/>
      <c r="AM336" s="15"/>
      <c r="AN336" s="25"/>
      <c r="AO336" s="23"/>
      <c r="AP336" s="23"/>
    </row>
    <row r="337" spans="1:42" s="162" customFormat="1">
      <c r="B337" s="163"/>
      <c r="C337" s="163"/>
      <c r="D337" s="163"/>
      <c r="F337" s="164"/>
      <c r="G337" s="165"/>
      <c r="H337" s="165"/>
      <c r="J337" s="174"/>
      <c r="K337" s="167"/>
      <c r="L337" s="168"/>
      <c r="M337" s="169"/>
      <c r="N337" s="281"/>
      <c r="O337" s="281"/>
      <c r="P337" s="172"/>
      <c r="Q337" s="281"/>
      <c r="R337" s="265" t="s">
        <v>492</v>
      </c>
      <c r="S337" s="281"/>
      <c r="T337" s="281"/>
      <c r="U337" s="281"/>
      <c r="V337" s="281"/>
      <c r="W337" s="281"/>
      <c r="X337" s="281"/>
      <c r="Y337" s="281"/>
      <c r="Z337" s="281"/>
      <c r="AA337" s="281"/>
      <c r="AB337" s="283"/>
      <c r="AC337" s="265"/>
      <c r="AD337" s="221"/>
      <c r="AE337" s="180"/>
      <c r="AF337" s="180"/>
      <c r="AG337" s="180"/>
      <c r="AH337" s="167"/>
      <c r="AL337" s="173"/>
      <c r="AM337" s="174"/>
      <c r="AN337" s="175"/>
      <c r="AO337" s="173"/>
      <c r="AP337" s="173"/>
    </row>
    <row r="338" spans="1:42" s="162" customFormat="1">
      <c r="A338" s="162" t="str">
        <f>'Fluid (molkg) '!A338</f>
        <v>Middle Alkali Lake (Costa et al., 2008 #1)</v>
      </c>
      <c r="B338" s="163" t="str">
        <f>'Fluid (molkg) '!B338</f>
        <v>Middle Alkali Lake</v>
      </c>
      <c r="C338" s="163">
        <f>'Fluid (molkg) '!C338</f>
        <v>0</v>
      </c>
      <c r="D338" s="163" t="str">
        <f>'Fluid (molkg) '!D338</f>
        <v>Alkali Lake</v>
      </c>
      <c r="E338" s="162">
        <f>'Fluid (molkg) '!E338</f>
        <v>0</v>
      </c>
      <c r="F338" s="164">
        <f>'Fluid (molkg) '!F338</f>
        <v>0</v>
      </c>
      <c r="G338" s="165">
        <f>'Fluid (molkg) '!G338</f>
        <v>41.46</v>
      </c>
      <c r="H338" s="165">
        <f>'Fluid (molkg) '!H338</f>
        <v>-120.09</v>
      </c>
      <c r="I338" s="162" t="str">
        <f>'Fluid (molkg) '!I338</f>
        <v>Middle Alkali Lake</v>
      </c>
      <c r="J338" s="174">
        <f>'Fluid (molkg) '!J338</f>
        <v>0.33557813281920479</v>
      </c>
      <c r="K338" s="168">
        <f>'Fluid (molkg) '!K338</f>
        <v>64.039999999999992</v>
      </c>
      <c r="L338" s="167">
        <f>'Fluid (molkg) '!L338</f>
        <v>17.8</v>
      </c>
      <c r="M338" s="169">
        <f>'Fluid (molkg) '!M338</f>
        <v>38870</v>
      </c>
      <c r="N338" s="281">
        <f>'Fluid (molkg) '!N338</f>
        <v>8.9125093813374338E-10</v>
      </c>
      <c r="O338" s="281" t="str">
        <f>'Fluid (molkg) '!O338</f>
        <v/>
      </c>
      <c r="P338" s="172"/>
      <c r="Q338" s="282"/>
      <c r="R338" s="265" t="s">
        <v>492</v>
      </c>
      <c r="S338" s="281"/>
      <c r="T338" s="281">
        <f>('Fluid (original units) sorted'!AB338/T$413)*T$414</f>
        <v>5.9947905270320092</v>
      </c>
      <c r="U338" s="281">
        <f>('Fluid (original units) sorted'!AD338/U$413)*U$414</f>
        <v>2.8600000000000003</v>
      </c>
      <c r="V338" s="281">
        <f>('Fluid (original units) sorted'!AE338/V$413)*V$414</f>
        <v>11.05</v>
      </c>
      <c r="W338" s="281">
        <f>('Fluid (original units) sorted'!V338/W$413)*W$414</f>
        <v>0.21501999999999999</v>
      </c>
      <c r="X338" s="281">
        <f>('Fluid (original units) sorted'!T338/X$413)*X$414</f>
        <v>27.73</v>
      </c>
      <c r="Y338" s="281">
        <f>('Fluid (original units) sorted'!U338/Y$413)*Y$414</f>
        <v>2.7879999999999995E-2</v>
      </c>
      <c r="Z338" s="281">
        <f>('Fluid (original units) sorted'!W338/Z$413)*Z$414</f>
        <v>4.9380000000000007E-2</v>
      </c>
      <c r="AA338" s="281"/>
      <c r="AB338" s="283"/>
      <c r="AC338" s="265">
        <f t="shared" si="5"/>
        <v>128.96474746535208</v>
      </c>
      <c r="AD338" s="221"/>
      <c r="AE338" s="183"/>
      <c r="AF338" s="183"/>
      <c r="AG338" s="181"/>
      <c r="AH338" s="171"/>
      <c r="AJ338" s="177"/>
      <c r="AL338" s="173"/>
      <c r="AM338" s="174"/>
      <c r="AN338" s="175"/>
      <c r="AO338" s="173"/>
      <c r="AP338" s="173"/>
    </row>
    <row r="339" spans="1:42" s="162" customFormat="1">
      <c r="A339" s="162" t="str">
        <f>'Fluid (molkg) '!A339</f>
        <v>Middle Alkali Lake (Costa et al., 2008 #2)</v>
      </c>
      <c r="B339" s="163" t="str">
        <f>'Fluid (molkg) '!B339</f>
        <v>Middle Alkali Lake</v>
      </c>
      <c r="C339" s="163">
        <f>'Fluid (molkg) '!C339</f>
        <v>0</v>
      </c>
      <c r="D339" s="163" t="str">
        <f>'Fluid (molkg) '!D339</f>
        <v>Alkali Lake</v>
      </c>
      <c r="E339" s="162">
        <f>'Fluid (molkg) '!E339</f>
        <v>0</v>
      </c>
      <c r="F339" s="164">
        <f>'Fluid (molkg) '!F339</f>
        <v>0</v>
      </c>
      <c r="G339" s="165">
        <f>'Fluid (molkg) '!G339</f>
        <v>41.46</v>
      </c>
      <c r="H339" s="165">
        <f>'Fluid (molkg) '!H339</f>
        <v>-120.09</v>
      </c>
      <c r="I339" s="162" t="str">
        <f>'Fluid (molkg) '!I339</f>
        <v>Middle Alkali Lake</v>
      </c>
      <c r="J339" s="174">
        <f>'Fluid (molkg) '!J339</f>
        <v>0.16813171751484007</v>
      </c>
      <c r="K339" s="168">
        <f>'Fluid (molkg) '!K339</f>
        <v>77.180000000000007</v>
      </c>
      <c r="L339" s="167">
        <f>'Fluid (molkg) '!L339</f>
        <v>25.1</v>
      </c>
      <c r="M339" s="169">
        <f>'Fluid (molkg) '!M339</f>
        <v>38959</v>
      </c>
      <c r="N339" s="281">
        <f>'Fluid (molkg) '!N339</f>
        <v>3.3884415613920192E-10</v>
      </c>
      <c r="O339" s="281" t="str">
        <f>'Fluid (molkg) '!O339</f>
        <v/>
      </c>
      <c r="P339" s="172"/>
      <c r="Q339" s="282"/>
      <c r="R339" s="265" t="s">
        <v>492</v>
      </c>
      <c r="S339" s="281"/>
      <c r="T339" s="281">
        <f>('Fluid (original units) sorted'!AB339/T$413)*T$414</f>
        <v>11.589928352261884</v>
      </c>
      <c r="U339" s="281">
        <f>('Fluid (original units) sorted'!AD339/U$413)*U$414</f>
        <v>32.340000000000003</v>
      </c>
      <c r="V339" s="281">
        <f>('Fluid (original units) sorted'!AE339/V$413)*V$414</f>
        <v>127.06</v>
      </c>
      <c r="W339" s="281">
        <f>('Fluid (original units) sorted'!V339/W$413)*W$414</f>
        <v>0.36167999999999995</v>
      </c>
      <c r="X339" s="281">
        <f>('Fluid (original units) sorted'!T339/X$413)*X$414</f>
        <v>223.31</v>
      </c>
      <c r="Y339" s="281">
        <f>('Fluid (original units) sorted'!U339/Y$413)*Y$414</f>
        <v>0.15984999999999999</v>
      </c>
      <c r="Z339" s="281">
        <f>('Fluid (original units) sorted'!W339/Z$413)*Z$414</f>
        <v>2.4600000000000001E-7</v>
      </c>
      <c r="AA339" s="281"/>
      <c r="AB339" s="283"/>
      <c r="AC339" s="265">
        <f t="shared" si="5"/>
        <v>617.42424242424249</v>
      </c>
      <c r="AD339" s="221"/>
      <c r="AE339" s="183"/>
      <c r="AF339" s="183"/>
      <c r="AG339" s="181"/>
      <c r="AH339" s="171"/>
      <c r="AJ339" s="177"/>
      <c r="AL339" s="173"/>
      <c r="AM339" s="174"/>
      <c r="AN339" s="175"/>
      <c r="AO339" s="173"/>
      <c r="AP339" s="173"/>
    </row>
    <row r="340" spans="1:42" s="162" customFormat="1">
      <c r="A340" s="162" t="str">
        <f>'Fluid (molkg) '!A340</f>
        <v>Middle Alkali Lake (CARWQCB)</v>
      </c>
      <c r="B340" s="163" t="str">
        <f>'Fluid (molkg) '!B340</f>
        <v>Middle Alkali Lake</v>
      </c>
      <c r="C340" s="163">
        <f>'Fluid (molkg) '!C340</f>
        <v>0</v>
      </c>
      <c r="D340" s="163" t="str">
        <f>'Fluid (molkg) '!D340</f>
        <v>Alkali Lake</v>
      </c>
      <c r="E340" s="162">
        <f>'Fluid (molkg) '!E340</f>
        <v>0</v>
      </c>
      <c r="F340" s="164">
        <f>'Fluid (molkg) '!F340</f>
        <v>0</v>
      </c>
      <c r="G340" s="165">
        <f>'Fluid (molkg) '!G340</f>
        <v>41.46</v>
      </c>
      <c r="H340" s="165">
        <f>'Fluid (molkg) '!H340</f>
        <v>-120.09</v>
      </c>
      <c r="I340" s="162" t="str">
        <f>'Fluid (molkg) '!I340</f>
        <v>Middle Alkali Lake</v>
      </c>
      <c r="J340" s="174">
        <f>'Fluid (molkg) '!J340</f>
        <v>0.50379874497228927</v>
      </c>
      <c r="K340" s="178">
        <f>'Fluid (molkg) '!K340</f>
        <v>0</v>
      </c>
      <c r="L340" s="167">
        <f>'Fluid (molkg) '!L340</f>
        <v>0</v>
      </c>
      <c r="M340" s="169">
        <f>'Fluid (molkg) '!M340</f>
        <v>32588</v>
      </c>
      <c r="N340" s="281">
        <f>'Fluid (molkg) '!N340</f>
        <v>7.9432823472428E-10</v>
      </c>
      <c r="O340" s="281" t="str">
        <f>'Fluid (molkg) '!O340</f>
        <v/>
      </c>
      <c r="P340" s="172"/>
      <c r="Q340" s="282"/>
      <c r="R340" s="265" t="s">
        <v>492</v>
      </c>
      <c r="S340" s="281"/>
      <c r="T340" s="281">
        <f>('Fluid (original units) sorted'!AB340/T$413)*T$414</f>
        <v>6.4247141940254702</v>
      </c>
      <c r="U340" s="281">
        <f>('Fluid (original units) sorted'!AD340/U$413)*U$414</f>
        <v>2.2901732828384822</v>
      </c>
      <c r="V340" s="281">
        <f>('Fluid (original units) sorted'!AE340/V$413)*V$414</f>
        <v>3.9488900798239919</v>
      </c>
      <c r="W340" s="281">
        <f>('Fluid (original units) sorted'!V340/W$413)*W$414</f>
        <v>7.4850299401197612E-2</v>
      </c>
      <c r="X340" s="281">
        <f>('Fluid (original units) sorted'!T340/X$413)*X$414</f>
        <v>14.789186668679156</v>
      </c>
      <c r="Y340" s="281">
        <f>('Fluid (original units) sorted'!U340/Y$413)*Y$414</f>
        <v>5.1153119189325365E-2</v>
      </c>
      <c r="Z340" s="281">
        <f>('Fluid (original units) sorted'!W340/Z$413)*Z$414</f>
        <v>0.11520263320304464</v>
      </c>
      <c r="AA340" s="281"/>
      <c r="AB340" s="283"/>
      <c r="AC340" s="265">
        <f t="shared" si="5"/>
        <v>197.58353389355349</v>
      </c>
      <c r="AD340" s="221"/>
      <c r="AE340" s="180"/>
      <c r="AF340" s="180"/>
      <c r="AG340" s="181"/>
      <c r="AH340" s="171"/>
      <c r="AJ340" s="179"/>
      <c r="AL340" s="173"/>
      <c r="AM340" s="174"/>
      <c r="AN340" s="175"/>
      <c r="AO340" s="173"/>
      <c r="AP340" s="173"/>
    </row>
    <row r="341" spans="1:42" s="162" customFormat="1">
      <c r="A341" s="162" t="str">
        <f>'Fluid (molkg) '!A341</f>
        <v>Middle Alkali Lake (Livingstone, 1963)</v>
      </c>
      <c r="B341" s="163">
        <f>'Fluid (molkg) '!B341</f>
        <v>0</v>
      </c>
      <c r="C341" s="163">
        <f>'Fluid (molkg) '!C341</f>
        <v>0</v>
      </c>
      <c r="D341" s="163">
        <f>'Fluid (molkg) '!D341</f>
        <v>0</v>
      </c>
      <c r="E341" s="162">
        <f>'Fluid (molkg) '!E341</f>
        <v>0</v>
      </c>
      <c r="F341" s="164">
        <f>'Fluid (molkg) '!F341</f>
        <v>0</v>
      </c>
      <c r="G341" s="165">
        <f>'Fluid (molkg) '!G341</f>
        <v>41.46</v>
      </c>
      <c r="H341" s="165">
        <f>'Fluid (molkg) '!H341</f>
        <v>-120.09</v>
      </c>
      <c r="I341" s="162" t="str">
        <f>'Fluid (molkg) '!I341</f>
        <v>Middle Alkali Lake</v>
      </c>
      <c r="J341" s="162">
        <f>'Fluid (molkg) '!J341</f>
        <v>0</v>
      </c>
      <c r="K341" s="163">
        <f>'Fluid (molkg) '!K341</f>
        <v>0</v>
      </c>
      <c r="L341" s="163">
        <f>'Fluid (molkg) '!L341</f>
        <v>0</v>
      </c>
      <c r="M341" s="163" t="str">
        <f>'Fluid (molkg) '!M341</f>
        <v>Alkali Lake</v>
      </c>
      <c r="N341" s="281" t="str">
        <f>'Fluid (molkg) '!N341</f>
        <v/>
      </c>
      <c r="O341" s="281" t="str">
        <f>'Fluid (molkg) '!O341</f>
        <v/>
      </c>
      <c r="P341" s="172"/>
      <c r="Q341" s="282"/>
      <c r="R341" s="265" t="s">
        <v>492</v>
      </c>
      <c r="S341" s="281">
        <f>('Fluid (original units) sorted'!AF341/S$413)*S$414</f>
        <v>0.31581601885168981</v>
      </c>
      <c r="T341" s="281">
        <f>('Fluid (original units) sorted'!AB341/T$413)*T$414</f>
        <v>33.43341505945903</v>
      </c>
      <c r="U341" s="281">
        <f>('Fluid (original units) sorted'!AD341/U$413)*U$414</f>
        <v>11.992180099226962</v>
      </c>
      <c r="V341" s="281">
        <f>('Fluid (original units) sorted'!AE341/V$413)*V$414</f>
        <v>93.927171184384946</v>
      </c>
      <c r="W341" s="281">
        <f>('Fluid (original units) sorted'!V341/W$413)*W$414</f>
        <v>0.84830339321357284</v>
      </c>
      <c r="X341" s="281">
        <f>('Fluid (original units) sorted'!T341/X$413)*X$414</f>
        <v>138.32239295999918</v>
      </c>
      <c r="Y341" s="281">
        <f>('Fluid (original units) sorted'!U341/Y$413)*Y$414</f>
        <v>0.19182419695997011</v>
      </c>
      <c r="Z341" s="281">
        <f>('Fluid (original units) sorted'!W341/Z$413)*Z$414</f>
        <v>0.73235959679078377</v>
      </c>
      <c r="AA341" s="281"/>
      <c r="AB341" s="283"/>
      <c r="AC341" s="265">
        <f t="shared" si="5"/>
        <v>163.05769146578726</v>
      </c>
      <c r="AD341" s="221"/>
      <c r="AE341" s="180"/>
      <c r="AF341" s="180"/>
      <c r="AG341" s="180"/>
      <c r="AH341" s="171"/>
      <c r="AJ341" s="179"/>
      <c r="AL341" s="173"/>
      <c r="AM341" s="174"/>
      <c r="AN341" s="175"/>
      <c r="AO341" s="173"/>
      <c r="AP341" s="173"/>
    </row>
    <row r="342" spans="1:42" s="162" customFormat="1">
      <c r="A342" s="162" t="str">
        <f>'Fluid (molkg) '!A342</f>
        <v>Alkali Lake (SV California) (Eugster and Hardie, 1978)</v>
      </c>
      <c r="B342" s="163">
        <f>'Fluid (molkg) '!B342</f>
        <v>0</v>
      </c>
      <c r="C342" s="163">
        <f>'Fluid (molkg) '!C342</f>
        <v>0</v>
      </c>
      <c r="D342" s="163">
        <f>'Fluid (molkg) '!D342</f>
        <v>0</v>
      </c>
      <c r="E342" s="162">
        <f>'Fluid (molkg) '!E342</f>
        <v>0</v>
      </c>
      <c r="F342" s="164">
        <f>'Fluid (molkg) '!F342</f>
        <v>0</v>
      </c>
      <c r="G342" s="165">
        <f>'Fluid (molkg) '!G342</f>
        <v>41.46</v>
      </c>
      <c r="H342" s="165">
        <f>'Fluid (molkg) '!H342</f>
        <v>-120.09</v>
      </c>
      <c r="I342" s="162" t="str">
        <f>'Fluid (molkg) '!I342</f>
        <v>Alkali Lake (SV California)</v>
      </c>
      <c r="J342" s="162">
        <f>'Fluid (molkg) '!J342</f>
        <v>0</v>
      </c>
      <c r="K342" s="163">
        <f>'Fluid (molkg) '!K342</f>
        <v>0</v>
      </c>
      <c r="L342" s="163">
        <f>'Fluid (molkg) '!L342</f>
        <v>0</v>
      </c>
      <c r="M342" s="163" t="str">
        <f>'Fluid (molkg) '!M342</f>
        <v>Alkali Lake</v>
      </c>
      <c r="N342" s="281">
        <f>'Fluid (molkg) '!N342</f>
        <v>6.309573444801927E-10</v>
      </c>
      <c r="O342" s="281" t="str">
        <f>'Fluid (molkg) '!O342</f>
        <v/>
      </c>
      <c r="P342" s="172"/>
      <c r="Q342" s="281"/>
      <c r="R342" s="265" t="s">
        <v>492</v>
      </c>
      <c r="S342" s="281"/>
      <c r="T342" s="281">
        <f>('Fluid (original units) sorted'!AB342/T$413)*T$414</f>
        <v>23.108389820508449</v>
      </c>
      <c r="U342" s="281">
        <f>('Fluid (original units) sorted'!AD342/U$413)*U$414</f>
        <v>18.737781405042128</v>
      </c>
      <c r="V342" s="281">
        <f>('Fluid (original units) sorted'!AE342/V$413)*V$414</f>
        <v>115.92813020054719</v>
      </c>
      <c r="W342" s="281">
        <f>('Fluid (original units) sorted'!V342/W$413)*W$414</f>
        <v>0.54890219560878251</v>
      </c>
      <c r="X342" s="281">
        <f>('Fluid (original units) sorted'!T342/X$413)*X$414</f>
        <v>177.90521610264042</v>
      </c>
      <c r="Y342" s="281">
        <f>('Fluid (original units) sorted'!U342/Y$413)*Y$414</f>
        <v>0.2813421555412895</v>
      </c>
      <c r="Z342" s="281">
        <f>('Fluid (original units) sorted'!W342/Z$413)*Z$414</f>
        <v>2.5509154494959887</v>
      </c>
      <c r="AA342" s="281"/>
      <c r="AB342" s="283"/>
      <c r="AC342" s="265">
        <f t="shared" si="5"/>
        <v>324.11095733608306</v>
      </c>
      <c r="AD342" s="221"/>
      <c r="AE342" s="180"/>
      <c r="AF342" s="180"/>
      <c r="AG342" s="180"/>
      <c r="AH342" s="167"/>
      <c r="AL342" s="173"/>
      <c r="AM342" s="174"/>
      <c r="AN342" s="175"/>
      <c r="AO342" s="173"/>
      <c r="AP342" s="173"/>
    </row>
    <row r="343" spans="1:42" s="162" customFormat="1">
      <c r="A343" s="162" t="str">
        <f>'Fluid (molkg) '!A343</f>
        <v>Lower Alkali Lake (Livingstone, 1963)</v>
      </c>
      <c r="B343" s="163">
        <f>'Fluid (molkg) '!B343</f>
        <v>0</v>
      </c>
      <c r="C343" s="163">
        <f>'Fluid (molkg) '!C343</f>
        <v>0</v>
      </c>
      <c r="D343" s="163">
        <f>'Fluid (molkg) '!D343</f>
        <v>0</v>
      </c>
      <c r="E343" s="162">
        <f>'Fluid (molkg) '!E343</f>
        <v>0</v>
      </c>
      <c r="F343" s="164">
        <f>'Fluid (molkg) '!F343</f>
        <v>0</v>
      </c>
      <c r="G343" s="165">
        <f>'Fluid (molkg) '!G343</f>
        <v>41.24</v>
      </c>
      <c r="H343" s="165">
        <f>'Fluid (molkg) '!H343</f>
        <v>-120.03</v>
      </c>
      <c r="I343" s="162" t="str">
        <f>'Fluid (molkg) '!I343</f>
        <v>Lower Alkali Lake</v>
      </c>
      <c r="J343" s="162">
        <f>'Fluid (molkg) '!J343</f>
        <v>0</v>
      </c>
      <c r="K343" s="163">
        <f>'Fluid (molkg) '!K343</f>
        <v>0</v>
      </c>
      <c r="L343" s="163">
        <f>'Fluid (molkg) '!L343</f>
        <v>0</v>
      </c>
      <c r="M343" s="163" t="str">
        <f>'Fluid (molkg) '!M343</f>
        <v>Alkali Lake</v>
      </c>
      <c r="N343" s="293" t="str">
        <f>'Fluid (molkg) '!N343</f>
        <v/>
      </c>
      <c r="O343" s="293" t="str">
        <f>'Fluid (molkg) '!O343</f>
        <v/>
      </c>
      <c r="P343" s="173"/>
      <c r="Q343" s="293"/>
      <c r="R343" s="265" t="s">
        <v>492</v>
      </c>
      <c r="S343" s="281">
        <f>('Fluid (original units) sorted'!AF343/S$413)*S$414</f>
        <v>0.52636003141948295</v>
      </c>
      <c r="T343" s="281">
        <f>('Fluid (original units) sorted'!AB343/T$413)*T$414</f>
        <v>19.666714740858254</v>
      </c>
      <c r="U343" s="281">
        <f>('Fluid (original units) sorted'!AD343/U$413)*U$414</f>
        <v>6.3916654348310367</v>
      </c>
      <c r="V343" s="281">
        <f>('Fluid (original units) sorted'!AE343/V$413)*V$414</f>
        <v>32.719374947113074</v>
      </c>
      <c r="W343" s="281">
        <f>('Fluid (original units) sorted'!V343/W$413)*W$414</f>
        <v>0.34431137724550903</v>
      </c>
      <c r="X343" s="281">
        <f>('Fluid (original units) sorted'!T343/X$413)*X$414</f>
        <v>59.591722753207186</v>
      </c>
      <c r="Y343" s="281">
        <f>('Fluid (original units) sorted'!U343/Y$413)*Y$414</f>
        <v>0.2813421555412895</v>
      </c>
      <c r="Z343" s="281">
        <f>('Fluid (original units) sorted'!W343/Z$413)*Z$414</f>
        <v>7.4058835630528702E-2</v>
      </c>
      <c r="AA343" s="281"/>
      <c r="AB343" s="283"/>
      <c r="AC343" s="265">
        <f t="shared" si="5"/>
        <v>173.07509043105389</v>
      </c>
      <c r="AD343" s="221"/>
      <c r="AE343" s="180"/>
      <c r="AF343" s="180"/>
      <c r="AG343" s="180"/>
      <c r="AL343" s="173"/>
      <c r="AM343" s="174"/>
      <c r="AN343" s="175"/>
      <c r="AO343" s="173"/>
      <c r="AP343" s="173"/>
    </row>
    <row r="344" spans="1:42" s="162" customFormat="1">
      <c r="B344" s="163"/>
      <c r="C344" s="163"/>
      <c r="D344" s="163"/>
      <c r="F344" s="164"/>
      <c r="G344" s="165"/>
      <c r="H344" s="165"/>
      <c r="J344" s="174"/>
      <c r="K344" s="178"/>
      <c r="L344" s="167"/>
      <c r="M344" s="169"/>
      <c r="N344" s="281"/>
      <c r="O344" s="281"/>
      <c r="P344" s="172"/>
      <c r="Q344" s="282"/>
      <c r="R344" s="265" t="s">
        <v>492</v>
      </c>
      <c r="S344" s="303"/>
      <c r="T344" s="303"/>
      <c r="U344" s="303"/>
      <c r="V344" s="303"/>
      <c r="W344" s="303"/>
      <c r="X344" s="303"/>
      <c r="Y344" s="303"/>
      <c r="Z344" s="303"/>
      <c r="AA344" s="281"/>
      <c r="AB344" s="283"/>
      <c r="AC344" s="265"/>
      <c r="AD344" s="201"/>
      <c r="AE344" s="180"/>
      <c r="AF344" s="180"/>
      <c r="AG344" s="181"/>
      <c r="AH344" s="171"/>
      <c r="AJ344" s="179"/>
      <c r="AL344" s="173"/>
      <c r="AM344" s="174"/>
      <c r="AN344" s="175"/>
      <c r="AO344" s="173"/>
      <c r="AP344" s="173"/>
    </row>
    <row r="345" spans="1:42">
      <c r="A345" s="109" t="str">
        <f>'Fluid (molkg) '!A345</f>
        <v>East Side Cold Wells</v>
      </c>
      <c r="G345" s="14"/>
      <c r="H345" s="14"/>
      <c r="I345" s="24"/>
      <c r="J345" s="15"/>
      <c r="K345" s="75"/>
      <c r="L345" s="21"/>
      <c r="N345" s="303"/>
      <c r="O345" s="303"/>
      <c r="P345" s="246"/>
      <c r="Q345" s="305"/>
      <c r="R345" s="265" t="s">
        <v>492</v>
      </c>
      <c r="S345" s="303"/>
      <c r="T345" s="303"/>
      <c r="U345" s="303"/>
      <c r="V345" s="303"/>
      <c r="W345" s="303"/>
      <c r="X345" s="303"/>
      <c r="Y345" s="303"/>
      <c r="Z345" s="303"/>
      <c r="AA345" s="251"/>
      <c r="AB345" s="275"/>
      <c r="AC345" s="265"/>
      <c r="AD345" s="201"/>
      <c r="AE345" s="137"/>
      <c r="AF345" s="137"/>
      <c r="AG345" s="137"/>
      <c r="AH345" s="100"/>
      <c r="AJ345" s="103"/>
      <c r="AK345" s="24"/>
      <c r="AL345" s="23"/>
      <c r="AM345" s="15"/>
      <c r="AN345" s="25"/>
      <c r="AO345" s="23"/>
      <c r="AP345" s="23"/>
    </row>
    <row r="346" spans="1:42">
      <c r="A346" s="11" t="str">
        <f>'Fluid (molkg) '!A346</f>
        <v>43N/16E-04H01</v>
      </c>
      <c r="B346" s="12" t="str">
        <f>'Fluid (molkg) '!B346</f>
        <v>Surprise Valley Resort Area (East Side of Valley)</v>
      </c>
      <c r="C346" s="12" t="str">
        <f>'Fluid (molkg) '!C346</f>
        <v>Stock</v>
      </c>
      <c r="D346" s="12" t="str">
        <f>'Fluid (molkg) '!D346</f>
        <v>4" Casing</v>
      </c>
      <c r="E346" s="11">
        <f>'Fluid (molkg) '!E346</f>
        <v>52</v>
      </c>
      <c r="F346" s="13">
        <f>'Fluid (molkg) '!F346</f>
        <v>0</v>
      </c>
      <c r="G346" s="14">
        <f>'Fluid (molkg) '!G346</f>
        <v>41.630470000000003</v>
      </c>
      <c r="H346" s="11">
        <f>'Fluid (molkg) '!H346</f>
        <v>-120.138237</v>
      </c>
      <c r="I346" s="11" t="str">
        <f>'Fluid (molkg) '!I346</f>
        <v>43N/16E-04H01</v>
      </c>
      <c r="J346" s="15">
        <f>'Fluid (molkg) '!J346</f>
        <v>-5.3781944869580271E-3</v>
      </c>
      <c r="K346" s="16">
        <f>'Fluid (molkg) '!K346</f>
        <v>57.019999999999996</v>
      </c>
      <c r="L346" s="16">
        <f>'Fluid (molkg) '!L346</f>
        <v>13.9</v>
      </c>
      <c r="M346" s="17">
        <f>'Fluid (molkg) '!M346</f>
        <v>21438</v>
      </c>
      <c r="N346" s="277" t="str">
        <f>'Fluid (molkg) '!N346</f>
        <v/>
      </c>
      <c r="O346" s="277">
        <f>'Fluid (molkg) '!O346</f>
        <v>1.2589254117941638E-8</v>
      </c>
      <c r="P346" s="246"/>
      <c r="Q346" s="303"/>
      <c r="R346" s="265" t="s">
        <v>492</v>
      </c>
      <c r="S346" s="303">
        <f>('Fluid (original units) sorted'!AF346/S$413)*S$414</f>
        <v>2.105440125677932E-2</v>
      </c>
      <c r="T346" s="303">
        <f>('Fluid (original units) sorted'!AB346/T$413)*T$414</f>
        <v>3.756735396940059</v>
      </c>
      <c r="U346" s="303">
        <f>('Fluid (original units) sorted'!AD346/U$413)*U$414</f>
        <v>4.1223119091092686</v>
      </c>
      <c r="V346" s="303">
        <f>('Fluid (original units) sorted'!AE346/V$413)*V$414</f>
        <v>6.8541449242659294</v>
      </c>
      <c r="W346" s="303">
        <f>('Fluid (original units) sorted'!V346/W$413)*W$414</f>
        <v>3.0439121756487029</v>
      </c>
      <c r="X346" s="303">
        <f>('Fluid (original units) sorted'!T346/X$413)*X$414</f>
        <v>10.22193784452824</v>
      </c>
      <c r="Y346" s="303">
        <f>('Fluid (original units) sorted'!U346/Y$413)*Y$414</f>
        <v>0.21995841251409906</v>
      </c>
      <c r="Z346" s="303">
        <f>('Fluid (original units) sorted'!W346/Z$413)*Z$414</f>
        <v>1.1520263320304465</v>
      </c>
      <c r="AA346" s="251"/>
      <c r="AB346" s="264"/>
      <c r="AC346" s="265">
        <f t="shared" si="5"/>
        <v>3.3581579410548508</v>
      </c>
      <c r="AD346" s="201"/>
      <c r="AE346" s="127"/>
      <c r="AF346" s="127"/>
      <c r="AG346" s="127"/>
      <c r="AK346" s="24"/>
      <c r="AL346" s="23"/>
      <c r="AM346" s="15"/>
      <c r="AN346" s="25"/>
      <c r="AO346" s="23"/>
      <c r="AP346" s="23"/>
    </row>
    <row r="347" spans="1:42">
      <c r="A347" s="11" t="str">
        <f>'Fluid (molkg) '!A347</f>
        <v>44N/16E-25F01</v>
      </c>
      <c r="B347" s="12" t="str">
        <f>'Fluid (molkg) '!B347</f>
        <v>Surprise Valley Resort Area (East Side of Valley)</v>
      </c>
      <c r="C347" s="12" t="str">
        <f>'Fluid (molkg) '!C347</f>
        <v>Stock</v>
      </c>
      <c r="D347" s="12" t="str">
        <f>'Fluid (molkg) '!D347</f>
        <v>Windmill</v>
      </c>
      <c r="E347" s="11">
        <f>'Fluid (molkg) '!E347</f>
        <v>0</v>
      </c>
      <c r="F347" s="13">
        <f>'Fluid (molkg) '!F347</f>
        <v>0</v>
      </c>
      <c r="G347" s="11">
        <f>'Fluid (molkg) '!G347</f>
        <v>41.658109000000003</v>
      </c>
      <c r="H347" s="11">
        <f>'Fluid (molkg) '!H347</f>
        <v>-120.09882899999999</v>
      </c>
      <c r="I347" s="11" t="str">
        <f>'Fluid (molkg) '!I347</f>
        <v>44N/16E-25F01</v>
      </c>
      <c r="J347" s="15">
        <f>'Fluid (molkg) '!J347</f>
        <v>0.35787263249151741</v>
      </c>
      <c r="K347" s="21">
        <f>'Fluid (molkg) '!K347</f>
        <v>0</v>
      </c>
      <c r="L347" s="16">
        <f>'Fluid (molkg) '!L347</f>
        <v>0</v>
      </c>
      <c r="M347" s="17">
        <f>'Fluid (molkg) '!M347</f>
        <v>30245</v>
      </c>
      <c r="N347" s="277">
        <f>'Fluid (molkg) '!N347</f>
        <v>7.9432823472428E-10</v>
      </c>
      <c r="O347" s="277">
        <f>'Fluid (molkg) '!O347</f>
        <v>1.584893192461106E-9</v>
      </c>
      <c r="P347" s="246"/>
      <c r="Q347" s="303"/>
      <c r="R347" s="265" t="s">
        <v>492</v>
      </c>
      <c r="S347" s="303">
        <f>('Fluid (original units) sorted'!AF347/S$413)*S$414</f>
        <v>5.7899603456143138E-2</v>
      </c>
      <c r="T347" s="303">
        <f>('Fluid (original units) sorted'!AB347/T$413)*T$414</f>
        <v>7.2337139026186241</v>
      </c>
      <c r="U347" s="303"/>
      <c r="V347" s="303">
        <f>('Fluid (original units) sorted'!AE347/V$413)*V$414</f>
        <v>4.5976363072236479</v>
      </c>
      <c r="W347" s="303">
        <f>('Fluid (original units) sorted'!V347/W$413)*W$414</f>
        <v>0.24950099800399203</v>
      </c>
      <c r="X347" s="303">
        <f>('Fluid (original units) sorted'!T347/X$413)*X$414</f>
        <v>24.532650826867776</v>
      </c>
      <c r="Y347" s="303">
        <f>('Fluid (original units) sorted'!U347/Y$413)*Y$414</f>
        <v>0.11253686221651581</v>
      </c>
      <c r="Z347" s="303">
        <f>('Fluid (original units) sorted'!W347/Z$413)*Z$414</f>
        <v>0.24686278543509566</v>
      </c>
      <c r="AA347" s="251"/>
      <c r="AB347" s="264"/>
      <c r="AC347" s="265">
        <f t="shared" si="5"/>
        <v>98.32686451408604</v>
      </c>
      <c r="AD347" s="201"/>
      <c r="AF347" s="127"/>
      <c r="AG347" s="127"/>
      <c r="AK347" s="24"/>
      <c r="AL347" s="23"/>
      <c r="AM347" s="15"/>
      <c r="AN347" s="25"/>
      <c r="AO347" s="23"/>
      <c r="AP347" s="23"/>
    </row>
    <row r="348" spans="1:42">
      <c r="A348" s="11" t="str">
        <f>'Fluid (molkg) '!A348</f>
        <v>43N/17E-31R01</v>
      </c>
      <c r="B348" s="12" t="str">
        <f>'Fluid (molkg) '!B348</f>
        <v>Surprise Valley Resort Area (East Side of Valley)</v>
      </c>
      <c r="C348" s="12" t="str">
        <f>'Fluid (molkg) '!C348</f>
        <v>None</v>
      </c>
      <c r="D348" s="12" t="str">
        <f>'Fluid (molkg) '!D348</f>
        <v>Artesian</v>
      </c>
      <c r="E348" s="11">
        <f>'Fluid (molkg) '!E348</f>
        <v>185</v>
      </c>
      <c r="F348" s="13">
        <f>'Fluid (molkg) '!F348</f>
        <v>0</v>
      </c>
      <c r="G348" s="14">
        <f>'Fluid (molkg) '!G348</f>
        <v>41.543500000000002</v>
      </c>
      <c r="H348" s="11">
        <f>'Fluid (molkg) '!H348</f>
        <v>-120.07366</v>
      </c>
      <c r="I348" s="11" t="str">
        <f>'Fluid (molkg) '!I348</f>
        <v>43N/17E-31R01</v>
      </c>
      <c r="J348" s="15">
        <f>'Fluid (molkg) '!J348</f>
        <v>6.6578149246721938E-2</v>
      </c>
      <c r="K348" s="16">
        <f>'Fluid (molkg) '!K348</f>
        <v>59</v>
      </c>
      <c r="L348" s="16">
        <f>'Fluid (molkg) '!L348</f>
        <v>15</v>
      </c>
      <c r="M348" s="17">
        <f>'Fluid (molkg) '!M348</f>
        <v>30189</v>
      </c>
      <c r="N348" s="277">
        <f>'Fluid (molkg) '!N348</f>
        <v>5.0118723362727114E-9</v>
      </c>
      <c r="O348" s="277">
        <f>'Fluid (molkg) '!O348</f>
        <v>7.9432823472428087E-9</v>
      </c>
      <c r="P348" s="246"/>
      <c r="Q348" s="303"/>
      <c r="R348" s="265" t="s">
        <v>492</v>
      </c>
      <c r="S348" s="303">
        <f>('Fluid (original units) sorted'!AF348/S$413)*S$414</f>
        <v>3.6845202199363811E-2</v>
      </c>
      <c r="T348" s="303">
        <f>('Fluid (original units) sorted'!AB348/T$413)*T$414</f>
        <v>3.1972216144170713</v>
      </c>
      <c r="U348" s="303"/>
      <c r="V348" s="303">
        <f>('Fluid (original units) sorted'!AE348/V$413)*V$414</f>
        <v>0.64874622739965582</v>
      </c>
      <c r="W348" s="303">
        <f>('Fluid (original units) sorted'!V348/W$413)*W$414</f>
        <v>0.44910179640718567</v>
      </c>
      <c r="X348" s="303">
        <f>('Fluid (original units) sorted'!T348/X$413)*X$414</f>
        <v>3.5668038436226199</v>
      </c>
      <c r="Y348" s="303">
        <f>('Fluid (original units) sorted'!U348/Y$413)*Y$414</f>
        <v>0.17392060524370623</v>
      </c>
      <c r="Z348" s="303">
        <f>('Fluid (original units) sorted'!W348/Z$413)*Z$414</f>
        <v>0.24686278543509566</v>
      </c>
      <c r="AA348" s="251"/>
      <c r="AB348" s="264"/>
      <c r="AC348" s="265">
        <f t="shared" si="5"/>
        <v>7.9420832251330333</v>
      </c>
      <c r="AD348" s="201"/>
      <c r="AF348" s="127"/>
      <c r="AG348" s="127"/>
      <c r="AK348" s="24"/>
      <c r="AL348" s="23"/>
      <c r="AM348" s="15"/>
      <c r="AN348" s="25"/>
      <c r="AO348" s="23"/>
      <c r="AP348" s="23"/>
    </row>
    <row r="349" spans="1:42">
      <c r="A349" s="11" t="str">
        <f>'Fluid (molkg) '!A349</f>
        <v>43N/17E-17N01</v>
      </c>
      <c r="B349" s="12" t="str">
        <f>'Fluid (molkg) '!B349</f>
        <v>Surprise Valley Resort Area (East Side of Valley)</v>
      </c>
      <c r="C349" s="12">
        <f>'Fluid (molkg) '!C349</f>
        <v>0</v>
      </c>
      <c r="D349" s="12">
        <f>'Fluid (molkg) '!D349</f>
        <v>0</v>
      </c>
      <c r="E349" s="11">
        <f>'Fluid (molkg) '!E349</f>
        <v>0</v>
      </c>
      <c r="F349" s="13">
        <f>'Fluid (molkg) '!F349</f>
        <v>0</v>
      </c>
      <c r="G349" s="11">
        <f>'Fluid (molkg) '!G349</f>
        <v>41.591265999999997</v>
      </c>
      <c r="H349" s="11">
        <f>'Fluid (molkg) '!H349</f>
        <v>-120.06016</v>
      </c>
      <c r="I349" s="11" t="str">
        <f>'Fluid (molkg) '!I349</f>
        <v>43N/17E-17N01</v>
      </c>
      <c r="J349" s="15">
        <f>'Fluid (molkg) '!J349</f>
        <v>-8.747275488270416E-3</v>
      </c>
      <c r="K349" s="16">
        <f>'Fluid (molkg) '!K349</f>
        <v>64.039999999999992</v>
      </c>
      <c r="L349" s="16">
        <f>'Fluid (molkg) '!L349</f>
        <v>17.8</v>
      </c>
      <c r="M349" s="17">
        <f>'Fluid (molkg) '!M349</f>
        <v>21788</v>
      </c>
      <c r="N349" s="277" t="str">
        <f>'Fluid (molkg) '!N349</f>
        <v/>
      </c>
      <c r="O349" s="277">
        <f>'Fluid (molkg) '!O349</f>
        <v>6.3095734448019329E-9</v>
      </c>
      <c r="P349" s="246"/>
      <c r="Q349" s="303"/>
      <c r="R349" s="265" t="s">
        <v>492</v>
      </c>
      <c r="S349" s="303">
        <f>('Fluid (original units) sorted'!AF349/S$413)*S$414</f>
        <v>3.6845202199363811E-2</v>
      </c>
      <c r="T349" s="303">
        <f>('Fluid (original units) sorted'!AB349/T$413)*T$414</f>
        <v>3.6768048565796319</v>
      </c>
      <c r="U349" s="303">
        <f>('Fluid (original units) sorted'!AD349/U$413)*U$414</f>
        <v>1.4365632410532299</v>
      </c>
      <c r="V349" s="303">
        <f>('Fluid (original units) sorted'!AE349/V$413)*V$414</f>
        <v>1.5795560319295967</v>
      </c>
      <c r="W349" s="303">
        <f>('Fluid (original units) sorted'!V349/W$413)*W$414</f>
        <v>0.39920159680638723</v>
      </c>
      <c r="X349" s="303">
        <f>('Fluid (original units) sorted'!T349/X$413)*X$414</f>
        <v>5.9591722753207188</v>
      </c>
      <c r="Y349" s="303">
        <f>('Fluid (original units) sorted'!U349/Y$413)*Y$414</f>
        <v>9.2075614540785652E-2</v>
      </c>
      <c r="Z349" s="303">
        <f>('Fluid (original units) sorted'!W349/Z$413)*Z$414</f>
        <v>0.19749022834807653</v>
      </c>
      <c r="AA349" s="251"/>
      <c r="AB349" s="264"/>
      <c r="AC349" s="265">
        <f t="shared" si="5"/>
        <v>14.9277265496784</v>
      </c>
      <c r="AD349" s="201"/>
      <c r="AE349" s="127"/>
      <c r="AF349" s="127"/>
      <c r="AG349" s="127"/>
      <c r="AK349" s="24"/>
      <c r="AL349" s="23"/>
      <c r="AM349" s="15"/>
      <c r="AN349" s="25"/>
      <c r="AO349" s="23"/>
      <c r="AP349" s="23"/>
    </row>
    <row r="350" spans="1:42">
      <c r="A350" s="11" t="str">
        <f>'Fluid (molkg) '!A350</f>
        <v>43N/17E-20D01</v>
      </c>
      <c r="B350" s="12" t="str">
        <f>'Fluid (molkg) '!B350</f>
        <v>Surprise Valley Resort Area (East Side of Valley)</v>
      </c>
      <c r="C350" s="12" t="str">
        <f>'Fluid (molkg) '!C350</f>
        <v>Stock</v>
      </c>
      <c r="D350" s="12" t="str">
        <f>'Fluid (molkg) '!D350</f>
        <v>Windmill</v>
      </c>
      <c r="E350" s="11">
        <f>'Fluid (molkg) '!E350</f>
        <v>0</v>
      </c>
      <c r="F350" s="13">
        <f>'Fluid (molkg) '!F350</f>
        <v>0</v>
      </c>
      <c r="G350" s="11">
        <f>'Fluid (molkg) '!G350</f>
        <v>41.585264000000002</v>
      </c>
      <c r="H350" s="11">
        <f>'Fluid (molkg) '!H350</f>
        <v>-120.062602</v>
      </c>
      <c r="I350" s="11" t="str">
        <f>'Fluid (molkg) '!I350</f>
        <v>43N/17E-20D01</v>
      </c>
      <c r="J350" s="15">
        <f>'Fluid (molkg) '!J350</f>
        <v>-1</v>
      </c>
      <c r="K350" s="16">
        <f>'Fluid (molkg) '!K350</f>
        <v>64.400000000000006</v>
      </c>
      <c r="L350" s="16">
        <f>'Fluid (molkg) '!L350</f>
        <v>18</v>
      </c>
      <c r="M350" s="17">
        <f>'Fluid (molkg) '!M350</f>
        <v>26192</v>
      </c>
      <c r="N350" s="277">
        <f>'Fluid (molkg) '!N350</f>
        <v>1E-8</v>
      </c>
      <c r="O350" s="277">
        <f>'Fluid (molkg) '!O350</f>
        <v>3.9810717055349665E-9</v>
      </c>
      <c r="P350" s="246"/>
      <c r="Q350" s="303"/>
      <c r="R350" s="265" t="s">
        <v>492</v>
      </c>
      <c r="S350" s="303"/>
      <c r="T350" s="303">
        <f>('Fluid (original units) sorted'!AB350/T$413)*T$414</f>
        <v>3.0773258038764313</v>
      </c>
      <c r="U350" s="303"/>
      <c r="V350" s="303">
        <f>('Fluid (original units) sorted'!AE350/V$413)*V$414</f>
        <v>1.3821115279383971</v>
      </c>
      <c r="W350" s="303"/>
      <c r="X350" s="303"/>
      <c r="Y350" s="303"/>
      <c r="Z350" s="303"/>
      <c r="AA350" s="251"/>
      <c r="AB350" s="264"/>
      <c r="AC350" s="265"/>
      <c r="AD350" s="201"/>
      <c r="AF350" s="127"/>
      <c r="AK350" s="24"/>
      <c r="AL350" s="23"/>
      <c r="AM350" s="15"/>
      <c r="AN350" s="25"/>
      <c r="AO350" s="23"/>
      <c r="AP350" s="23"/>
    </row>
    <row r="351" spans="1:42">
      <c r="A351" s="11" t="str">
        <f>'Fluid (molkg) '!A351</f>
        <v>43N/17E-21L01</v>
      </c>
      <c r="B351" s="12" t="str">
        <f>'Fluid (molkg) '!B351</f>
        <v>Surprise Valley Resort Area (East Side of Valley)</v>
      </c>
      <c r="C351" s="12" t="str">
        <f>'Fluid (molkg) '!C351</f>
        <v>Irrigation</v>
      </c>
      <c r="D351" s="12">
        <f>'Fluid (molkg) '!D351</f>
        <v>0</v>
      </c>
      <c r="E351" s="11">
        <f>'Fluid (molkg) '!E351</f>
        <v>270</v>
      </c>
      <c r="F351" s="13">
        <f>'Fluid (molkg) '!F351</f>
        <v>0</v>
      </c>
      <c r="G351" s="11">
        <f>'Fluid (molkg) '!G351</f>
        <v>41.577573999999998</v>
      </c>
      <c r="H351" s="11">
        <f>'Fluid (molkg) '!H351</f>
        <v>-120.037734</v>
      </c>
      <c r="I351" s="11" t="str">
        <f>'Fluid (molkg) '!I351</f>
        <v>43N/17E-21L01</v>
      </c>
      <c r="J351" s="15">
        <f>'Fluid (molkg) '!J351</f>
        <v>8.0566966289961406E-2</v>
      </c>
      <c r="K351" s="16">
        <f>'Fluid (molkg) '!K351</f>
        <v>68</v>
      </c>
      <c r="L351" s="16">
        <f>'Fluid (molkg) '!L351</f>
        <v>20</v>
      </c>
      <c r="M351" s="17">
        <f>'Fluid (molkg) '!M351</f>
        <v>30195</v>
      </c>
      <c r="N351" s="277">
        <f>'Fluid (molkg) '!N351</f>
        <v>1.9952623149688773E-8</v>
      </c>
      <c r="O351" s="277">
        <f>'Fluid (molkg) '!O351</f>
        <v>1.9952623149688824E-9</v>
      </c>
      <c r="P351" s="246"/>
      <c r="Q351" s="303"/>
      <c r="R351" s="265" t="s">
        <v>492</v>
      </c>
      <c r="S351" s="303">
        <f>('Fluid (original units) sorted'!AF351/S$413)*S$414</f>
        <v>1.579080094258449E-2</v>
      </c>
      <c r="T351" s="303">
        <f>('Fluid (original units) sorted'!AB351/T$413)*T$414</f>
        <v>2.5977425617138707</v>
      </c>
      <c r="U351" s="303"/>
      <c r="V351" s="303">
        <f>('Fluid (original units) sorted'!AE351/V$413)*V$414</f>
        <v>0.7051589428257129</v>
      </c>
      <c r="W351" s="303">
        <f>('Fluid (original units) sorted'!V351/W$413)*W$414</f>
        <v>1.2974051896207586</v>
      </c>
      <c r="X351" s="303">
        <f>('Fluid (original units) sorted'!T351/X$413)*X$414</f>
        <v>1.78340192181131</v>
      </c>
      <c r="Y351" s="303">
        <f>('Fluid (original units) sorted'!U351/Y$413)*Y$414</f>
        <v>0.1611323254463749</v>
      </c>
      <c r="Z351" s="303">
        <f>('Fluid (original units) sorted'!W351/Z$413)*Z$414</f>
        <v>0.65830076116025515</v>
      </c>
      <c r="AA351" s="251"/>
      <c r="AB351" s="264"/>
      <c r="AC351" s="265">
        <f t="shared" si="5"/>
        <v>1.3745913274268711</v>
      </c>
      <c r="AD351" s="201"/>
      <c r="AF351" s="127"/>
      <c r="AG351" s="127"/>
      <c r="AK351" s="24"/>
      <c r="AL351" s="23"/>
      <c r="AM351" s="15"/>
      <c r="AN351" s="25"/>
      <c r="AO351" s="23"/>
      <c r="AP351" s="23"/>
    </row>
    <row r="352" spans="1:42">
      <c r="A352" s="11" t="str">
        <f>'Fluid (molkg) '!A352</f>
        <v>43N/17E-34F01</v>
      </c>
      <c r="B352" s="12" t="str">
        <f>'Fluid (molkg) '!B352</f>
        <v>Surprise Valley Resort Area (East Side of Valley)</v>
      </c>
      <c r="C352" s="12" t="str">
        <f>'Fluid (molkg) '!C352</f>
        <v>Stock</v>
      </c>
      <c r="D352" s="12" t="str">
        <f>'Fluid (molkg) '!D352</f>
        <v>Windmill</v>
      </c>
      <c r="E352" s="11">
        <f>'Fluid (molkg) '!E352</f>
        <v>195</v>
      </c>
      <c r="F352" s="13">
        <f>'Fluid (molkg) '!F352</f>
        <v>0</v>
      </c>
      <c r="G352" s="11">
        <f>'Fluid (molkg) '!G352</f>
        <v>41.551546000000002</v>
      </c>
      <c r="H352" s="11">
        <f>'Fluid (molkg) '!H352</f>
        <v>-120.01983300000001</v>
      </c>
      <c r="I352" s="11" t="str">
        <f>'Fluid (molkg) '!I352</f>
        <v>43N/17E-34F01</v>
      </c>
      <c r="J352" s="15">
        <f>'Fluid (molkg) '!J352</f>
        <v>5.4999851243031994E-3</v>
      </c>
      <c r="K352" s="16">
        <f>'Fluid (molkg) '!K352</f>
        <v>69.98</v>
      </c>
      <c r="L352" s="16">
        <f>'Fluid (molkg) '!L352</f>
        <v>21.1</v>
      </c>
      <c r="M352" s="17">
        <f>'Fluid (molkg) '!M352</f>
        <v>30483</v>
      </c>
      <c r="N352" s="277">
        <f>'Fluid (molkg) '!N352</f>
        <v>1E-8</v>
      </c>
      <c r="O352" s="277">
        <f>'Fluid (molkg) '!O352</f>
        <v>5.0118723362727114E-9</v>
      </c>
      <c r="P352" s="246"/>
      <c r="Q352" s="303"/>
      <c r="R352" s="265" t="s">
        <v>492</v>
      </c>
      <c r="S352" s="303">
        <f>('Fluid (original units) sorted'!AF352/S$413)*S$414</f>
        <v>2.105440125677932E-2</v>
      </c>
      <c r="T352" s="303">
        <f>('Fluid (original units) sorted'!AB352/T$413)*T$414</f>
        <v>2.4778467511732303</v>
      </c>
      <c r="U352" s="303">
        <f>('Fluid (original units) sorted'!AD352/U$413)*U$414</f>
        <v>0.56213344215126382</v>
      </c>
      <c r="V352" s="303">
        <f>('Fluid (original units) sorted'!AE352/V$413)*V$414</f>
        <v>0.64874622739965582</v>
      </c>
      <c r="W352" s="303">
        <f>('Fluid (original units) sorted'!V352/W$413)*W$414</f>
        <v>0.79840319361277445</v>
      </c>
      <c r="X352" s="303">
        <f>('Fluid (original units) sorted'!T352/X$413)*X$414</f>
        <v>2.2183780003018736</v>
      </c>
      <c r="Y352" s="303">
        <f>('Fluid (original units) sorted'!U352/Y$413)*Y$414</f>
        <v>0.21995841251409906</v>
      </c>
      <c r="Z352" s="303">
        <f>('Fluid (original units) sorted'!W352/Z$413)*Z$414</f>
        <v>0.57601316601522323</v>
      </c>
      <c r="AA352" s="251"/>
      <c r="AB352" s="264"/>
      <c r="AC352" s="265">
        <f t="shared" si="5"/>
        <v>2.7785184453780967</v>
      </c>
      <c r="AD352" s="201"/>
      <c r="AE352" s="127"/>
      <c r="AF352" s="127"/>
      <c r="AG352" s="127"/>
      <c r="AK352" s="24"/>
      <c r="AL352" s="23"/>
      <c r="AM352" s="15"/>
      <c r="AN352" s="25"/>
      <c r="AO352" s="23"/>
      <c r="AP352" s="23"/>
    </row>
    <row r="353" spans="1:43">
      <c r="A353" s="27" t="str">
        <f>'Fluid (molkg) '!A353</f>
        <v>43N/17E-21J01</v>
      </c>
      <c r="B353" s="12" t="str">
        <f>'Fluid (molkg) '!B353</f>
        <v>Surprise Valley Resort Area (East Side of Valley)</v>
      </c>
      <c r="C353" s="12" t="str">
        <f>'Fluid (molkg) '!C353</f>
        <v>Stock</v>
      </c>
      <c r="D353" s="12" t="str">
        <f>'Fluid (molkg) '!D353</f>
        <v>Windmill</v>
      </c>
      <c r="E353" s="27">
        <f>'Fluid (molkg) '!E353</f>
        <v>108</v>
      </c>
      <c r="F353" s="28">
        <f>'Fluid (molkg) '!F353</f>
        <v>0</v>
      </c>
      <c r="G353" s="11">
        <f>'Fluid (molkg) '!G353</f>
        <v>41.574441999999998</v>
      </c>
      <c r="H353" s="11">
        <f>'Fluid (molkg) '!H353</f>
        <v>-120.028108</v>
      </c>
      <c r="I353" s="27" t="str">
        <f>'Fluid (molkg) '!I353</f>
        <v>43N/17E-21J01</v>
      </c>
      <c r="J353" s="15">
        <f>'Fluid (molkg) '!J353</f>
        <v>-1.5536165939876922E-2</v>
      </c>
      <c r="K353" s="16">
        <f>'Fluid (molkg) '!K353</f>
        <v>73.039999999999992</v>
      </c>
      <c r="L353" s="16">
        <f>'Fluid (molkg) '!L353</f>
        <v>22.8</v>
      </c>
      <c r="M353" s="17">
        <f>'Fluid (molkg) '!M353</f>
        <v>28306</v>
      </c>
      <c r="N353" s="277">
        <f>'Fluid (molkg) '!N353</f>
        <v>3.1622776601683779E-9</v>
      </c>
      <c r="O353" s="277">
        <f>'Fluid (molkg) '!O353</f>
        <v>3.1622776601683779E-9</v>
      </c>
      <c r="P353" s="246"/>
      <c r="Q353" s="303"/>
      <c r="R353" s="265" t="s">
        <v>492</v>
      </c>
      <c r="S353" s="303"/>
      <c r="T353" s="303">
        <f>('Fluid (original units) sorted'!AB353/T$413)*T$414</f>
        <v>2.9574299933357913</v>
      </c>
      <c r="U353" s="303">
        <f>('Fluid (original units) sorted'!AD353/U$413)*U$414</f>
        <v>0.45803465656769649</v>
      </c>
      <c r="V353" s="303">
        <f>('Fluid (original units) sorted'!AE353/V$413)*V$414</f>
        <v>0.56412715426057025</v>
      </c>
      <c r="W353" s="303">
        <f>('Fluid (original units) sorted'!V353/W$413)*W$414</f>
        <v>0.49900199600798406</v>
      </c>
      <c r="X353" s="303">
        <f>('Fluid (original units) sorted'!T353/X$413)*X$414</f>
        <v>2.6968516866414931</v>
      </c>
      <c r="Y353" s="303">
        <f>('Fluid (original units) sorted'!U353/Y$413)*Y$414</f>
        <v>0.17136294928423998</v>
      </c>
      <c r="Z353" s="303">
        <f>('Fluid (original units) sorted'!W353/Z$413)*Z$414</f>
        <v>0.49372557087019131</v>
      </c>
      <c r="AA353" s="251"/>
      <c r="AB353" s="264"/>
      <c r="AC353" s="265">
        <f t="shared" si="5"/>
        <v>5.4044907800295521</v>
      </c>
      <c r="AD353" s="201"/>
      <c r="AE353" s="127"/>
      <c r="AF353" s="127"/>
      <c r="AK353" s="24"/>
      <c r="AL353" s="23"/>
      <c r="AM353" s="15"/>
      <c r="AN353" s="25"/>
      <c r="AO353" s="23"/>
      <c r="AP353" s="23"/>
    </row>
    <row r="354" spans="1:43">
      <c r="A354" s="11" t="str">
        <f>'Fluid (molkg) '!A354</f>
        <v>43N/17E-20P01</v>
      </c>
      <c r="B354" s="12" t="str">
        <f>'Fluid (molkg) '!B354</f>
        <v>Surprise Valley Resort Area (East Side of Valley)</v>
      </c>
      <c r="C354" s="12" t="str">
        <f>'Fluid (molkg) '!C354</f>
        <v>Irrigation</v>
      </c>
      <c r="D354" s="12">
        <f>'Fluid (molkg) '!D354</f>
        <v>0</v>
      </c>
      <c r="E354" s="11">
        <f>'Fluid (molkg) '!E354</f>
        <v>0</v>
      </c>
      <c r="F354" s="13">
        <f>'Fluid (molkg) '!F354</f>
        <v>0</v>
      </c>
      <c r="G354" s="11">
        <f>'Fluid (molkg) '!G354</f>
        <v>41.572091999999998</v>
      </c>
      <c r="H354" s="11">
        <f>'Fluid (molkg) '!H354</f>
        <v>-120.052922</v>
      </c>
      <c r="I354" s="11" t="str">
        <f>'Fluid (molkg) '!I354</f>
        <v>43N/17E-20P01</v>
      </c>
      <c r="J354" s="15">
        <f>'Fluid (molkg) '!J354</f>
        <v>8.5111094176180305E-2</v>
      </c>
      <c r="K354" s="16">
        <f>'Fluid (molkg) '!K354</f>
        <v>75.02</v>
      </c>
      <c r="L354" s="16">
        <f>'Fluid (molkg) '!L354</f>
        <v>23.9</v>
      </c>
      <c r="M354" s="17">
        <f>'Fluid (molkg) '!M354</f>
        <v>30189</v>
      </c>
      <c r="N354" s="277">
        <f>'Fluid (molkg) '!N354</f>
        <v>5.0118723362727114E-9</v>
      </c>
      <c r="O354" s="277">
        <f>'Fluid (molkg) '!O354</f>
        <v>6.3095734448019329E-9</v>
      </c>
      <c r="P354" s="246"/>
      <c r="Q354" s="303"/>
      <c r="R354" s="265" t="s">
        <v>492</v>
      </c>
      <c r="S354" s="303">
        <f>('Fluid (original units) sorted'!AF354/S$413)*S$414</f>
        <v>2.631800157097415E-2</v>
      </c>
      <c r="T354" s="303">
        <f>('Fluid (original units) sorted'!AB354/T$413)*T$414</f>
        <v>2.9774126284258977</v>
      </c>
      <c r="U354" s="303"/>
      <c r="V354" s="303">
        <f>('Fluid (original units) sorted'!AE354/V$413)*V$414</f>
        <v>0.73336530053874138</v>
      </c>
      <c r="W354" s="303">
        <f>('Fluid (original units) sorted'!V354/W$413)*W$414</f>
        <v>0.44910179640718567</v>
      </c>
      <c r="X354" s="303">
        <f>('Fluid (original units) sorted'!T354/X$413)*X$414</f>
        <v>3.3928134122263947</v>
      </c>
      <c r="Y354" s="303">
        <f>('Fluid (original units) sorted'!U354/Y$413)*Y$414</f>
        <v>0.17903591716263878</v>
      </c>
      <c r="Z354" s="303">
        <f>('Fluid (original units) sorted'!W354/Z$413)*Z$414</f>
        <v>0.41143797572515944</v>
      </c>
      <c r="AA354" s="251"/>
      <c r="AB354" s="264"/>
      <c r="AC354" s="265">
        <f t="shared" si="5"/>
        <v>7.5546645312241045</v>
      </c>
      <c r="AD354" s="201"/>
      <c r="AF354" s="127"/>
      <c r="AG354" s="127"/>
      <c r="AK354" s="24"/>
      <c r="AL354" s="23"/>
      <c r="AM354" s="15"/>
      <c r="AN354" s="25"/>
      <c r="AO354" s="23"/>
      <c r="AP354" s="23"/>
    </row>
    <row r="355" spans="1:43">
      <c r="A355" s="11" t="str">
        <f>'Fluid (molkg) '!A355</f>
        <v>43N/17E-20M01</v>
      </c>
      <c r="B355" s="12" t="str">
        <f>'Fluid (molkg) '!B355</f>
        <v>Surprise Valley Resort Area (East Side of Valley)</v>
      </c>
      <c r="C355" s="12" t="str">
        <f>'Fluid (molkg) '!C355</f>
        <v>Irrigation</v>
      </c>
      <c r="D355" s="12">
        <f>'Fluid (molkg) '!D355</f>
        <v>0</v>
      </c>
      <c r="E355" s="11">
        <f>'Fluid (molkg) '!E355</f>
        <v>274</v>
      </c>
      <c r="F355" s="13">
        <f>'Fluid (molkg) '!F355</f>
        <v>0</v>
      </c>
      <c r="G355" s="14">
        <f>'Fluid (molkg) '!G355</f>
        <v>41.579140000000002</v>
      </c>
      <c r="H355" s="11">
        <f>'Fluid (molkg) '!H355</f>
        <v>-120.06149600000001</v>
      </c>
      <c r="I355" s="11" t="str">
        <f>'Fluid (molkg) '!I355</f>
        <v>43N/17E-20M01</v>
      </c>
      <c r="J355" s="15">
        <f>'Fluid (molkg) '!J355</f>
        <v>0.11958565556092725</v>
      </c>
      <c r="K355" s="16">
        <f>'Fluid (molkg) '!K355</f>
        <v>75.02</v>
      </c>
      <c r="L355" s="16">
        <f>'Fluid (molkg) '!L355</f>
        <v>23.9</v>
      </c>
      <c r="M355" s="17">
        <f>'Fluid (molkg) '!M355</f>
        <v>30195</v>
      </c>
      <c r="N355" s="277">
        <f>'Fluid (molkg) '!N355</f>
        <v>7.9432823472428087E-9</v>
      </c>
      <c r="O355" s="277">
        <f>'Fluid (molkg) '!O355</f>
        <v>1E-8</v>
      </c>
      <c r="P355" s="246"/>
      <c r="Q355" s="303"/>
      <c r="R355" s="265" t="s">
        <v>492</v>
      </c>
      <c r="S355" s="303">
        <f>('Fluid (original units) sorted'!AF355/S$413)*S$414</f>
        <v>3.1581601885168981E-2</v>
      </c>
      <c r="T355" s="303">
        <f>('Fluid (original units) sorted'!AB355/T$413)*T$414</f>
        <v>2.9374473582456844</v>
      </c>
      <c r="U355" s="303"/>
      <c r="V355" s="303">
        <f>('Fluid (original units) sorted'!AE355/V$413)*V$414</f>
        <v>1.0718415930950835</v>
      </c>
      <c r="W355" s="303">
        <f>('Fluid (original units) sorted'!V355/W$413)*W$414</f>
        <v>0.44910179640718567</v>
      </c>
      <c r="X355" s="303">
        <f>('Fluid (original units) sorted'!T355/X$413)*X$414</f>
        <v>4.0887751378112958</v>
      </c>
      <c r="Y355" s="303">
        <f>('Fluid (original units) sorted'!U355/Y$413)*Y$414</f>
        <v>0.18926654100050386</v>
      </c>
      <c r="Z355" s="303">
        <f>('Fluid (original units) sorted'!W355/Z$413)*Z$414</f>
        <v>0.41143797572515944</v>
      </c>
      <c r="AA355" s="251"/>
      <c r="AB355" s="264"/>
      <c r="AC355" s="265">
        <f t="shared" si="5"/>
        <v>9.1043393068598171</v>
      </c>
      <c r="AD355" s="201"/>
      <c r="AF355" s="127"/>
      <c r="AG355" s="127"/>
      <c r="AK355" s="24"/>
      <c r="AL355" s="23"/>
      <c r="AM355" s="15"/>
      <c r="AN355" s="25"/>
      <c r="AO355" s="23"/>
      <c r="AP355" s="23"/>
    </row>
    <row r="356" spans="1:43">
      <c r="A356" s="11" t="str">
        <f>'Fluid (molkg) '!A356</f>
        <v>43N/17E-21J01</v>
      </c>
      <c r="B356" s="12" t="str">
        <f>'Fluid (molkg) '!B356</f>
        <v>Surprise Valley Resort Area (East Side of Valley)</v>
      </c>
      <c r="C356" s="12" t="str">
        <f>'Fluid (molkg) '!C356</f>
        <v>Stock</v>
      </c>
      <c r="D356" s="12" t="str">
        <f>'Fluid (molkg) '!D356</f>
        <v>Windmill</v>
      </c>
      <c r="E356" s="11">
        <f>'Fluid (molkg) '!E356</f>
        <v>108</v>
      </c>
      <c r="F356" s="13">
        <f>'Fluid (molkg) '!F356</f>
        <v>0</v>
      </c>
      <c r="G356" s="11">
        <f>'Fluid (molkg) '!G356</f>
        <v>41.574441999999998</v>
      </c>
      <c r="H356" s="11">
        <f>'Fluid (molkg) '!H356</f>
        <v>-120.028108</v>
      </c>
      <c r="I356" s="11" t="str">
        <f>'Fluid (molkg) '!I356</f>
        <v>43N/17E-21J01</v>
      </c>
      <c r="J356" s="15">
        <f>'Fluid (molkg) '!J356</f>
        <v>7.8484573197378556E-3</v>
      </c>
      <c r="K356" s="21">
        <f>'Fluid (molkg) '!K356</f>
        <v>0</v>
      </c>
      <c r="L356" s="16">
        <f>'Fluid (molkg) '!L356</f>
        <v>0</v>
      </c>
      <c r="M356" s="17">
        <f>'Fluid (molkg) '!M356</f>
        <v>26877</v>
      </c>
      <c r="N356" s="277">
        <f>'Fluid (molkg) '!N356</f>
        <v>3.9810717055349665E-9</v>
      </c>
      <c r="O356" s="277">
        <f>'Fluid (molkg) '!O356</f>
        <v>3.1622776601683779E-9</v>
      </c>
      <c r="P356" s="246"/>
      <c r="Q356" s="303"/>
      <c r="R356" s="265" t="s">
        <v>492</v>
      </c>
      <c r="S356" s="303"/>
      <c r="T356" s="303">
        <f>('Fluid (original units) sorted'!AB356/T$413)*T$414</f>
        <v>3.0773258038764313</v>
      </c>
      <c r="U356" s="303">
        <f>('Fluid (original units) sorted'!AD356/U$413)*U$414</f>
        <v>0.58295319926797728</v>
      </c>
      <c r="V356" s="303">
        <f>('Fluid (original units) sorted'!AE356/V$413)*V$414</f>
        <v>0.62053986968662733</v>
      </c>
      <c r="W356" s="303">
        <f>('Fluid (original units) sorted'!V356/W$413)*W$414</f>
        <v>0.64870259481037928</v>
      </c>
      <c r="X356" s="303">
        <f>('Fluid (original units) sorted'!T356/X$413)*X$414</f>
        <v>3.0448325494339437</v>
      </c>
      <c r="Y356" s="303">
        <f>('Fluid (original units) sorted'!U356/Y$413)*Y$414</f>
        <v>0.23018903635196414</v>
      </c>
      <c r="Z356" s="303">
        <f>('Fluid (original units) sorted'!W356/Z$413)*Z$414</f>
        <v>0.46903929232668179</v>
      </c>
      <c r="AA356" s="251"/>
      <c r="AB356" s="264"/>
      <c r="AC356" s="265">
        <f t="shared" si="5"/>
        <v>4.6937264838966328</v>
      </c>
      <c r="AD356" s="201"/>
      <c r="AE356" s="127"/>
      <c r="AF356" s="127"/>
      <c r="AK356" s="24"/>
      <c r="AL356" s="23"/>
      <c r="AM356" s="15"/>
      <c r="AN356" s="25"/>
      <c r="AO356" s="23"/>
      <c r="AP356" s="23"/>
    </row>
    <row r="357" spans="1:43">
      <c r="A357" s="27" t="str">
        <f>'Fluid (molkg) '!A357</f>
        <v>43N/17E-20D01</v>
      </c>
      <c r="B357" s="12" t="str">
        <f>'Fluid (molkg) '!B357</f>
        <v>Surprise Valley Resort Area (East Side of Valley)</v>
      </c>
      <c r="C357" s="12" t="str">
        <f>'Fluid (molkg) '!C357</f>
        <v>Stock</v>
      </c>
      <c r="D357" s="12" t="str">
        <f>'Fluid (molkg) '!D357</f>
        <v>Windmill</v>
      </c>
      <c r="E357" s="27">
        <f>'Fluid (molkg) '!E357</f>
        <v>0</v>
      </c>
      <c r="F357" s="28">
        <f>'Fluid (molkg) '!F357</f>
        <v>0</v>
      </c>
      <c r="G357" s="11">
        <f>'Fluid (molkg) '!G357</f>
        <v>41.585264000000002</v>
      </c>
      <c r="H357" s="11">
        <f>'Fluid (molkg) '!H357</f>
        <v>-120.062602</v>
      </c>
      <c r="I357" s="27" t="str">
        <f>'Fluid (molkg) '!I357</f>
        <v>43N/17E-20D01</v>
      </c>
      <c r="J357" s="15">
        <f>'Fluid (molkg) '!J357</f>
        <v>-1.9419021711428064E-3</v>
      </c>
      <c r="K357" s="46">
        <f>'Fluid (molkg) '!K357</f>
        <v>0</v>
      </c>
      <c r="L357" s="16">
        <f>'Fluid (molkg) '!L357</f>
        <v>0</v>
      </c>
      <c r="M357" s="17">
        <f>'Fluid (molkg) '!M357</f>
        <v>29811</v>
      </c>
      <c r="N357" s="277">
        <f>'Fluid (molkg) '!N357</f>
        <v>7.9432823472428E-10</v>
      </c>
      <c r="O357" s="277">
        <f>'Fluid (molkg) '!O357</f>
        <v>6.3095734448019329E-9</v>
      </c>
      <c r="P357" s="246"/>
      <c r="Q357" s="303"/>
      <c r="R357" s="265" t="s">
        <v>492</v>
      </c>
      <c r="S357" s="303"/>
      <c r="T357" s="303">
        <f>('Fluid (original units) sorted'!AB357/T$413)*T$414</f>
        <v>4.4960928952740069</v>
      </c>
      <c r="U357" s="303">
        <f>('Fluid (original units) sorted'!AD357/U$413)*U$414</f>
        <v>1.4990225124033703</v>
      </c>
      <c r="V357" s="303">
        <f>('Fluid (original units) sorted'!AE357/V$413)*V$414</f>
        <v>1.918032324485939</v>
      </c>
      <c r="W357" s="303">
        <f>('Fluid (original units) sorted'!V357/W$413)*W$414</f>
        <v>0.44910179640718567</v>
      </c>
      <c r="X357" s="303">
        <f>('Fluid (original units) sorted'!T357/X$413)*X$414</f>
        <v>7.2206029029433525</v>
      </c>
      <c r="Y357" s="303">
        <f>('Fluid (original units) sorted'!U357/Y$413)*Y$414</f>
        <v>0.12532514201384715</v>
      </c>
      <c r="Z357" s="303">
        <f>('Fluid (original units) sorted'!W357/Z$413)*Z$414</f>
        <v>0.16457519029006379</v>
      </c>
      <c r="AA357" s="251"/>
      <c r="AB357" s="264"/>
      <c r="AC357" s="265">
        <f t="shared" si="5"/>
        <v>16.077875797220528</v>
      </c>
      <c r="AD357" s="201"/>
      <c r="AE357" s="127"/>
      <c r="AF357" s="127"/>
      <c r="AK357" s="24"/>
      <c r="AL357" s="23"/>
      <c r="AM357" s="15"/>
      <c r="AN357" s="25"/>
      <c r="AO357" s="23"/>
      <c r="AP357" s="23"/>
    </row>
    <row r="358" spans="1:43">
      <c r="A358" s="11" t="str">
        <f>'Fluid (molkg) '!A358</f>
        <v>42N/17E-06A01</v>
      </c>
      <c r="B358" s="12" t="str">
        <f>'Fluid (molkg) '!B358</f>
        <v>Surprise Valley Resort Area (East Side of Valley)</v>
      </c>
      <c r="C358" s="12" t="str">
        <f>'Fluid (molkg) '!C358</f>
        <v>Irrigation</v>
      </c>
      <c r="D358" s="12" t="str">
        <f>'Fluid (molkg) '!D358</f>
        <v>12" Cased Depth</v>
      </c>
      <c r="E358" s="11">
        <f>'Fluid (molkg) '!E358</f>
        <v>0</v>
      </c>
      <c r="F358" s="13">
        <f>'Fluid (molkg) '!F358</f>
        <v>0</v>
      </c>
      <c r="G358" s="11">
        <f>'Fluid (molkg) '!G358</f>
        <v>41.540624999999999</v>
      </c>
      <c r="H358" s="11">
        <f>'Fluid (molkg) '!H358</f>
        <v>-120.07672599999999</v>
      </c>
      <c r="I358" s="11" t="str">
        <f>'Fluid (molkg) '!I358</f>
        <v>42N/17E-06A01</v>
      </c>
      <c r="J358" s="15">
        <f>'Fluid (molkg) '!J358</f>
        <v>2.7554378190584129E-4</v>
      </c>
      <c r="K358" s="16">
        <f>'Fluid (molkg) '!K358</f>
        <v>55.94</v>
      </c>
      <c r="L358" s="16">
        <f>'Fluid (molkg) '!L358</f>
        <v>13.3</v>
      </c>
      <c r="M358" s="17">
        <f>'Fluid (molkg) '!M358</f>
        <v>20608</v>
      </c>
      <c r="N358" s="277" t="str">
        <f>'Fluid (molkg) '!N358</f>
        <v/>
      </c>
      <c r="O358" s="277">
        <f>'Fluid (molkg) '!O358</f>
        <v>3.1622776601683699E-8</v>
      </c>
      <c r="P358" s="246"/>
      <c r="Q358" s="303"/>
      <c r="R358" s="265" t="s">
        <v>492</v>
      </c>
      <c r="S358" s="303">
        <f>('Fluid (original units) sorted'!AF358/S$413)*S$414</f>
        <v>3.1581601885168981E-2</v>
      </c>
      <c r="T358" s="303">
        <f>('Fluid (original units) sorted'!AB358/T$413)*T$414</f>
        <v>3.4370132354983518</v>
      </c>
      <c r="U358" s="303">
        <f>('Fluid (original units) sorted'!AD358/U$413)*U$414</f>
        <v>0.66623222773483126</v>
      </c>
      <c r="V358" s="303">
        <f>('Fluid (original units) sorted'!AE358/V$413)*V$414</f>
        <v>0.7051589428257129</v>
      </c>
      <c r="W358" s="303">
        <f>('Fluid (original units) sorted'!V358/W$413)*W$414</f>
        <v>0.64870259481037928</v>
      </c>
      <c r="X358" s="303">
        <f>('Fluid (original units) sorted'!T358/X$413)*X$414</f>
        <v>3.7407942750188452</v>
      </c>
      <c r="Y358" s="303">
        <f>('Fluid (original units) sorted'!U358/Y$413)*Y$414</f>
        <v>0.18159357312210503</v>
      </c>
      <c r="Z358" s="303">
        <f>('Fluid (original units) sorted'!W358/Z$413)*Z$414</f>
        <v>0.27154906397860523</v>
      </c>
      <c r="AA358" s="251"/>
      <c r="AB358" s="264"/>
      <c r="AC358" s="265">
        <f t="shared" si="5"/>
        <v>5.766578251644435</v>
      </c>
      <c r="AD358" s="201"/>
      <c r="AE358" s="127"/>
      <c r="AF358" s="127"/>
      <c r="AG358" s="127"/>
      <c r="AK358" s="24"/>
      <c r="AL358" s="23"/>
      <c r="AM358" s="15"/>
      <c r="AN358" s="25"/>
      <c r="AO358" s="23"/>
      <c r="AP358" s="23"/>
    </row>
    <row r="359" spans="1:43">
      <c r="A359" s="125" t="str">
        <f>'Fluid (molkg) '!A359</f>
        <v>42N/17E-10H01</v>
      </c>
      <c r="B359" s="12" t="str">
        <f>'Fluid (molkg) '!B359</f>
        <v>Surprise Valley Resort Area (East Side of Valley)</v>
      </c>
      <c r="C359" s="12" t="str">
        <f>'Fluid (molkg) '!C359</f>
        <v>Stock</v>
      </c>
      <c r="D359" s="12" t="str">
        <f>'Fluid (molkg) '!D359</f>
        <v>6" Casing</v>
      </c>
      <c r="E359" s="11">
        <f>'Fluid (molkg) '!E359</f>
        <v>50</v>
      </c>
      <c r="F359" s="13">
        <f>'Fluid (molkg) '!F359</f>
        <v>0</v>
      </c>
      <c r="G359" s="11">
        <f>'Fluid (molkg) '!G359</f>
        <v>41.531605999999996</v>
      </c>
      <c r="H359" s="11">
        <f>'Fluid (molkg) '!H359</f>
        <v>-120.018715</v>
      </c>
      <c r="I359" s="11" t="str">
        <f>'Fluid (molkg) '!I359</f>
        <v>42N/17E-10H01</v>
      </c>
      <c r="J359" s="15">
        <f>'Fluid (molkg) '!J359</f>
        <v>1.7641318839768473E-2</v>
      </c>
      <c r="K359" s="16">
        <f>'Fluid (molkg) '!K359</f>
        <v>51.980000000000004</v>
      </c>
      <c r="L359" s="16">
        <f>'Fluid (molkg) '!L359</f>
        <v>11.1</v>
      </c>
      <c r="M359" s="17">
        <f>'Fluid (molkg) '!M359</f>
        <v>21788</v>
      </c>
      <c r="N359" s="277" t="str">
        <f>'Fluid (molkg) '!N359</f>
        <v/>
      </c>
      <c r="O359" s="277">
        <f>'Fluid (molkg) '!O359</f>
        <v>6.3095734448019329E-9</v>
      </c>
      <c r="P359" s="246"/>
      <c r="Q359" s="303"/>
      <c r="R359" s="265" t="s">
        <v>492</v>
      </c>
      <c r="S359" s="303">
        <f>('Fluid (original units) sorted'!AF359/S$413)*S$414</f>
        <v>6.3163203770337961E-2</v>
      </c>
      <c r="T359" s="303">
        <f>('Fluid (original units) sorted'!AB359/T$413)*T$414</f>
        <v>6.2345821481132893</v>
      </c>
      <c r="U359" s="303">
        <f>('Fluid (original units) sorted'!AD359/U$413)*U$414</f>
        <v>3.8516550665919929</v>
      </c>
      <c r="V359" s="303">
        <f>('Fluid (original units) sorted'!AE359/V$413)*V$414</f>
        <v>6.5156686317095867</v>
      </c>
      <c r="W359" s="303">
        <f>('Fluid (original units) sorted'!V359/W$413)*W$414</f>
        <v>1.9461077844311379</v>
      </c>
      <c r="X359" s="303">
        <f>('Fluid (original units) sorted'!T359/X$413)*X$414</f>
        <v>13.919234511698029</v>
      </c>
      <c r="Y359" s="303">
        <f>('Fluid (original units) sorted'!U359/Y$413)*Y$414</f>
        <v>0.2813421555412895</v>
      </c>
      <c r="Z359" s="303">
        <f>('Fluid (original units) sorted'!W359/Z$413)*Z$414</f>
        <v>1.1520263320304465</v>
      </c>
      <c r="AA359" s="251"/>
      <c r="AB359" s="264"/>
      <c r="AC359" s="265">
        <f t="shared" si="5"/>
        <v>7.1523451183186788</v>
      </c>
      <c r="AD359" s="201"/>
      <c r="AE359" s="127"/>
      <c r="AF359" s="127"/>
      <c r="AG359" s="127"/>
      <c r="AK359" s="24"/>
      <c r="AL359" s="23"/>
      <c r="AM359" s="15"/>
      <c r="AN359" s="25"/>
      <c r="AO359" s="23"/>
      <c r="AP359" s="23"/>
    </row>
    <row r="360" spans="1:43">
      <c r="A360" s="11" t="str">
        <f>'Fluid (molkg) '!A360</f>
        <v>42N/17E-02N01</v>
      </c>
      <c r="B360" s="12" t="str">
        <f>'Fluid (molkg) '!B360</f>
        <v>Surprise Valley Resort Area (East Side of Valley)</v>
      </c>
      <c r="C360" s="12" t="str">
        <f>'Fluid (molkg) '!C360</f>
        <v>Domestic</v>
      </c>
      <c r="D360" s="12">
        <f>'Fluid (molkg) '!D360</f>
        <v>0</v>
      </c>
      <c r="E360" s="11">
        <f>'Fluid (molkg) '!E360</f>
        <v>0</v>
      </c>
      <c r="F360" s="13">
        <f>'Fluid (molkg) '!F360</f>
        <v>0</v>
      </c>
      <c r="G360" s="11">
        <f>'Fluid (molkg) '!G360</f>
        <v>41.535493000000002</v>
      </c>
      <c r="H360" s="11">
        <f>'Fluid (molkg) '!H360</f>
        <v>-120.015973</v>
      </c>
      <c r="I360" s="11" t="str">
        <f>'Fluid (molkg) '!I360</f>
        <v>42N/17E-02N01</v>
      </c>
      <c r="J360" s="15">
        <f>'Fluid (molkg) '!J360</f>
        <v>0.12487520107870102</v>
      </c>
      <c r="K360" s="21">
        <f>'Fluid (molkg) '!K360</f>
        <v>0</v>
      </c>
      <c r="L360" s="16">
        <f>'Fluid (molkg) '!L360</f>
        <v>0</v>
      </c>
      <c r="M360" s="17">
        <f>'Fluid (molkg) '!M360</f>
        <v>30244</v>
      </c>
      <c r="N360" s="277">
        <f>'Fluid (molkg) '!N360</f>
        <v>3.981071705534957E-8</v>
      </c>
      <c r="O360" s="277">
        <f>'Fluid (molkg) '!O360</f>
        <v>6.3095734448019329E-9</v>
      </c>
      <c r="P360" s="246"/>
      <c r="Q360" s="303"/>
      <c r="R360" s="265" t="s">
        <v>492</v>
      </c>
      <c r="S360" s="303">
        <f>('Fluid (original units) sorted'!AF360/S$413)*S$414</f>
        <v>1.579080094258449E-2</v>
      </c>
      <c r="T360" s="303">
        <f>('Fluid (original units) sorted'!AB360/T$413)*T$414</f>
        <v>5.5152072848694482</v>
      </c>
      <c r="U360" s="303"/>
      <c r="V360" s="303">
        <f>('Fluid (original units) sorted'!AE360/V$413)*V$414</f>
        <v>2.7642230558767942</v>
      </c>
      <c r="W360" s="303">
        <f>('Fluid (original units) sorted'!V360/W$413)*W$414</f>
        <v>3.2934131736526946</v>
      </c>
      <c r="X360" s="303">
        <f>('Fluid (original units) sorted'!T360/X$413)*X$414</f>
        <v>5.5241961968301556</v>
      </c>
      <c r="Y360" s="303">
        <f>('Fluid (original units) sorted'!U360/Y$413)*Y$414</f>
        <v>0.2813421555412895</v>
      </c>
      <c r="Z360" s="303">
        <f>('Fluid (original units) sorted'!W360/Z$413)*Z$414</f>
        <v>1.5634643077556059</v>
      </c>
      <c r="AA360" s="251"/>
      <c r="AB360" s="264"/>
      <c r="AC360" s="265">
        <f t="shared" si="5"/>
        <v>1.6773468452193381</v>
      </c>
      <c r="AD360" s="201"/>
      <c r="AF360" s="127"/>
      <c r="AG360" s="127"/>
      <c r="AK360" s="24"/>
      <c r="AL360" s="23"/>
      <c r="AM360" s="15"/>
      <c r="AN360" s="25"/>
      <c r="AO360" s="23"/>
      <c r="AP360" s="23"/>
    </row>
    <row r="361" spans="1:43" s="26" customFormat="1">
      <c r="A361" s="103" t="str">
        <f>'Fluid (molkg) '!A361</f>
        <v>SVF 8 Domestic water supply for hotel</v>
      </c>
      <c r="B361" s="12" t="str">
        <f>'Fluid (molkg) '!B361</f>
        <v>Surprise Valley Resort Area (East Side of Valley)</v>
      </c>
      <c r="C361" s="12">
        <f>'Fluid (molkg) '!C361</f>
        <v>0</v>
      </c>
      <c r="D361" s="12" t="str">
        <f>'Fluid (molkg) '!D361</f>
        <v>Surprise Valley Cold Waters</v>
      </c>
      <c r="E361" s="11">
        <f>'Fluid (molkg) '!E361</f>
        <v>0</v>
      </c>
      <c r="F361" s="13">
        <f>'Fluid (molkg) '!F361</f>
        <v>1000</v>
      </c>
      <c r="G361" s="11">
        <f>'Fluid (molkg) '!G361</f>
        <v>0</v>
      </c>
      <c r="H361" s="11">
        <f>'Fluid (molkg) '!H361</f>
        <v>0</v>
      </c>
      <c r="I361" s="103" t="str">
        <f>'Fluid (molkg) '!I361</f>
        <v>SVF 8 Domestic water supply for hotel</v>
      </c>
      <c r="J361" s="15">
        <f>'Fluid (molkg) '!J361</f>
        <v>0.41649291706265912</v>
      </c>
      <c r="K361" s="16">
        <f>'Fluid (molkg) '!K361</f>
        <v>62.6</v>
      </c>
      <c r="L361" s="35">
        <f>'Fluid (molkg) '!L361</f>
        <v>17</v>
      </c>
      <c r="M361" s="60">
        <f>'Fluid (molkg) '!M361</f>
        <v>1974</v>
      </c>
      <c r="N361" s="265" t="str">
        <f>'Fluid (molkg) '!N361</f>
        <v/>
      </c>
      <c r="O361" s="265" t="str">
        <f>'Fluid (molkg) '!O361</f>
        <v/>
      </c>
      <c r="P361" s="77"/>
      <c r="Q361" s="273"/>
      <c r="R361" s="265" t="s">
        <v>492</v>
      </c>
      <c r="S361" s="303">
        <f>('Fluid (original units) sorted'!AF361/S$413)*S$414</f>
        <v>0.30528881822330012</v>
      </c>
      <c r="T361" s="303">
        <f>('Fluid (original units) sorted'!AB361/T$413)*T$414</f>
        <v>4.4905665324959685</v>
      </c>
      <c r="U361" s="303">
        <f>('Fluid (original units) sorted'!AD361/U$413)*U$414</f>
        <v>7.0787174196825822</v>
      </c>
      <c r="V361" s="303">
        <f>('Fluid (original units) sorted'!AE361/V$413)*V$414</f>
        <v>1.6754576481538936</v>
      </c>
      <c r="W361" s="303">
        <f>('Fluid (original units) sorted'!V361/W$413)*W$414</f>
        <v>7.7345309381237529E-2</v>
      </c>
      <c r="X361" s="303">
        <f>('Fluid (original units) sorted'!T361/X$413)*X$414</f>
        <v>32.623205886792256</v>
      </c>
      <c r="Y361" s="303">
        <f>('Fluid (original units) sorted'!U361/Y$413)*Y$414</f>
        <v>0.18670888504103758</v>
      </c>
      <c r="Z361" s="303">
        <f>('Fluid (original units) sorted'!W361/Z$413)*Z$414</f>
        <v>6.5830076116025508E-3</v>
      </c>
      <c r="AA361" s="251"/>
      <c r="AB361" s="264"/>
      <c r="AC361" s="265">
        <f t="shared" si="5"/>
        <v>421.78648127181725</v>
      </c>
      <c r="AD361" s="201"/>
      <c r="AE361" s="127"/>
      <c r="AF361" s="127"/>
      <c r="AG361" s="127"/>
      <c r="AH361" s="85"/>
      <c r="AI361" s="11"/>
      <c r="AJ361" s="103"/>
      <c r="AK361" s="24"/>
      <c r="AL361" s="23"/>
      <c r="AM361" s="15"/>
      <c r="AN361" s="25"/>
      <c r="AO361" s="23"/>
      <c r="AP361" s="23"/>
      <c r="AQ361" s="11"/>
    </row>
    <row r="362" spans="1:43" s="26" customFormat="1">
      <c r="A362" s="103" t="str">
        <f>'Fluid (molkg) '!A362</f>
        <v>SVF 33 Well with wind powered pump</v>
      </c>
      <c r="B362" s="12" t="str">
        <f>'Fluid (molkg) '!B362</f>
        <v>Surprise Valley Resort Area (East Side of Valley)</v>
      </c>
      <c r="C362" s="12">
        <f>'Fluid (molkg) '!C362</f>
        <v>0</v>
      </c>
      <c r="D362" s="12" t="str">
        <f>'Fluid (molkg) '!D362</f>
        <v>Leonard Springs Cold Waters</v>
      </c>
      <c r="E362" s="11">
        <f>'Fluid (molkg) '!E362</f>
        <v>0</v>
      </c>
      <c r="F362" s="13">
        <f>'Fluid (molkg) '!F362</f>
        <v>0</v>
      </c>
      <c r="G362" s="11">
        <f>'Fluid (molkg) '!G362</f>
        <v>0</v>
      </c>
      <c r="H362" s="11">
        <f>'Fluid (molkg) '!H362</f>
        <v>0</v>
      </c>
      <c r="I362" s="103" t="str">
        <f>'Fluid (molkg) '!I362</f>
        <v>SVF 33 Well with wind powered pump</v>
      </c>
      <c r="J362" s="15">
        <f>'Fluid (molkg) '!J362</f>
        <v>-9.6126712754375874E-3</v>
      </c>
      <c r="K362" s="75">
        <f>'Fluid (molkg) '!K362</f>
        <v>0</v>
      </c>
      <c r="L362" s="35">
        <f>'Fluid (molkg) '!L362</f>
        <v>0</v>
      </c>
      <c r="M362" s="60">
        <f>'Fluid (molkg) '!M362</f>
        <v>1974</v>
      </c>
      <c r="N362" s="265" t="str">
        <f>'Fluid (molkg) '!N362</f>
        <v/>
      </c>
      <c r="O362" s="265" t="str">
        <f>'Fluid (molkg) '!O362</f>
        <v/>
      </c>
      <c r="P362" s="77"/>
      <c r="Q362" s="273"/>
      <c r="R362" s="265" t="s">
        <v>492</v>
      </c>
      <c r="S362" s="303">
        <f>('Fluid (original units) sorted'!AF362/S$413)*S$414</f>
        <v>4.7372402827753471E-2</v>
      </c>
      <c r="T362" s="303">
        <f>('Fluid (original units) sorted'!AB362/T$413)*T$414</f>
        <v>3.3433415059459031</v>
      </c>
      <c r="U362" s="303">
        <f>('Fluid (original units) sorted'!AD362/U$413)*U$414</f>
        <v>1.3324644554696625</v>
      </c>
      <c r="V362" s="303">
        <f>('Fluid (original units) sorted'!AE362/V$413)*V$414</f>
        <v>1.478013144162694</v>
      </c>
      <c r="W362" s="303">
        <f>('Fluid (original units) sorted'!V362/W$413)*W$414</f>
        <v>0.34930139720558884</v>
      </c>
      <c r="X362" s="303">
        <f>('Fluid (original units) sorted'!T362/X$413)*X$414</f>
        <v>5.5676938046792115</v>
      </c>
      <c r="Y362" s="303">
        <f>('Fluid (original units) sorted'!U362/Y$413)*Y$414</f>
        <v>7.4172022824521774E-2</v>
      </c>
      <c r="Z362" s="303">
        <f>('Fluid (original units) sorted'!W362/Z$413)*Z$414</f>
        <v>9.0516354659535087E-2</v>
      </c>
      <c r="AA362" s="251"/>
      <c r="AB362" s="264"/>
      <c r="AC362" s="265">
        <f t="shared" si="5"/>
        <v>15.939511977967342</v>
      </c>
      <c r="AD362" s="201"/>
      <c r="AE362" s="127"/>
      <c r="AF362" s="127"/>
      <c r="AG362" s="127"/>
      <c r="AH362" s="85"/>
      <c r="AI362" s="11"/>
      <c r="AJ362" s="103"/>
      <c r="AK362" s="24"/>
      <c r="AL362" s="23"/>
      <c r="AM362" s="15"/>
      <c r="AN362" s="25"/>
      <c r="AO362" s="23"/>
      <c r="AP362" s="23"/>
      <c r="AQ362" s="11"/>
    </row>
    <row r="363" spans="1:43">
      <c r="J363" s="15"/>
      <c r="N363" s="277"/>
      <c r="O363" s="277"/>
      <c r="P363" s="246"/>
      <c r="Q363" s="303"/>
      <c r="R363" s="265" t="s">
        <v>492</v>
      </c>
      <c r="S363" s="303"/>
      <c r="T363" s="303"/>
      <c r="U363" s="303"/>
      <c r="V363" s="303"/>
      <c r="W363" s="303"/>
      <c r="X363" s="303"/>
      <c r="Y363" s="303"/>
      <c r="Z363" s="303"/>
      <c r="AA363" s="251"/>
      <c r="AB363" s="289"/>
      <c r="AC363" s="265"/>
      <c r="AD363" s="201"/>
      <c r="AK363" s="24"/>
      <c r="AL363" s="23"/>
      <c r="AM363" s="15"/>
      <c r="AN363" s="25"/>
      <c r="AO363" s="23"/>
      <c r="AP363" s="23"/>
    </row>
    <row r="364" spans="1:43">
      <c r="A364" s="26" t="str">
        <f>'Fluid (molkg) '!A364</f>
        <v>Between Seyferth and Boyd</v>
      </c>
      <c r="B364" s="39" t="str">
        <f>'Fluid (molkg) '!B364</f>
        <v>Surprise Valley Resort Area (East Side of Valley)</v>
      </c>
      <c r="C364" s="39" t="str">
        <f>'Fluid (molkg) '!C364</f>
        <v>Stock</v>
      </c>
      <c r="D364" s="39" t="str">
        <f>'Fluid (molkg) '!D364</f>
        <v>Windmill Hot Well</v>
      </c>
      <c r="E364" s="26">
        <f>'Fluid (molkg) '!E364</f>
        <v>0</v>
      </c>
      <c r="F364" s="40">
        <f>'Fluid (molkg) '!F364</f>
        <v>0</v>
      </c>
      <c r="G364" s="26">
        <f>'Fluid (molkg) '!G364</f>
        <v>41.681365999999997</v>
      </c>
      <c r="H364" s="26">
        <f>'Fluid (molkg) '!H364</f>
        <v>-120.08552400000001</v>
      </c>
      <c r="I364" s="26" t="str">
        <f>'Fluid (molkg) '!I364</f>
        <v>44N/16E-13H01</v>
      </c>
      <c r="J364" s="15">
        <f>'Fluid (molkg) '!J364</f>
        <v>0.21086051048104054</v>
      </c>
      <c r="K364" s="41">
        <f>'Fluid (molkg) '!K364</f>
        <v>77.900000000000006</v>
      </c>
      <c r="L364" s="41">
        <f>'Fluid (molkg) '!L364</f>
        <v>25.5</v>
      </c>
      <c r="M364" s="42">
        <f>'Fluid (molkg) '!M364</f>
        <v>30245</v>
      </c>
      <c r="N364" s="270">
        <f>'Fluid (molkg) '!N364</f>
        <v>6.3095734448019329E-9</v>
      </c>
      <c r="O364" s="270">
        <f>'Fluid (molkg) '!O364</f>
        <v>1E-8</v>
      </c>
      <c r="P364" s="52"/>
      <c r="Q364" s="267"/>
      <c r="R364" s="265" t="s">
        <v>492</v>
      </c>
      <c r="S364" s="303">
        <f>('Fluid (original units) sorted'!AF364/S$413)*S$414</f>
        <v>3.6845202199363811E-2</v>
      </c>
      <c r="T364" s="303">
        <f>('Fluid (original units) sorted'!AB364/T$413)*T$414</f>
        <v>2.897482088065471</v>
      </c>
      <c r="U364" s="303"/>
      <c r="V364" s="303">
        <f>('Fluid (original units) sorted'!AE364/V$413)*V$414</f>
        <v>2.0026513976250246</v>
      </c>
      <c r="W364" s="303">
        <f>('Fluid (original units) sorted'!V364/W$413)*W$414</f>
        <v>0.79840319361277445</v>
      </c>
      <c r="X364" s="303">
        <f>('Fluid (original units) sorted'!T364/X$413)*X$414</f>
        <v>6.0896650988678873</v>
      </c>
      <c r="Y364" s="303">
        <f>('Fluid (original units) sorted'!U364/Y$413)*Y$414</f>
        <v>0.35807183432527756</v>
      </c>
      <c r="Z364" s="303">
        <f>('Fluid (original units) sorted'!W364/Z$413)*Z$414</f>
        <v>0.32915038058012758</v>
      </c>
      <c r="AA364" s="267"/>
      <c r="AB364" s="269"/>
      <c r="AC364" s="265">
        <f t="shared" si="5"/>
        <v>7.6273055363320292</v>
      </c>
      <c r="AD364" s="201"/>
      <c r="AE364" s="132"/>
      <c r="AF364" s="131"/>
      <c r="AG364" s="131"/>
      <c r="AH364" s="44"/>
      <c r="AI364" s="26"/>
      <c r="AJ364" s="26"/>
      <c r="AK364" s="26"/>
      <c r="AL364" s="23"/>
      <c r="AM364" s="15"/>
      <c r="AN364" s="25"/>
      <c r="AO364" s="23"/>
      <c r="AP364" s="23"/>
      <c r="AQ364" s="26"/>
    </row>
    <row r="365" spans="1:43">
      <c r="A365" s="26" t="str">
        <f>'Fluid (molkg) '!A365</f>
        <v>Adjacent to Boyd</v>
      </c>
      <c r="B365" s="39" t="str">
        <f>'Fluid (molkg) '!B365</f>
        <v>Surprise Valley Resort Area (East Side of Valley)</v>
      </c>
      <c r="C365" s="39" t="str">
        <f>'Fluid (molkg) '!C365</f>
        <v>Irrigation</v>
      </c>
      <c r="D365" s="39" t="str">
        <f>'Fluid (molkg) '!D365</f>
        <v>Artesian Hot Well</v>
      </c>
      <c r="E365" s="26">
        <f>'Fluid (molkg) '!E365</f>
        <v>0</v>
      </c>
      <c r="F365" s="40">
        <f>'Fluid (molkg) '!F365</f>
        <v>0</v>
      </c>
      <c r="G365" s="26">
        <f>'Fluid (molkg) '!G365</f>
        <v>41.742702000000001</v>
      </c>
      <c r="H365" s="26">
        <f>'Fluid (molkg) '!H365</f>
        <v>-120.096149</v>
      </c>
      <c r="I365" s="26" t="str">
        <f>'Fluid (molkg) '!I365</f>
        <v>45N/16E-25K01</v>
      </c>
      <c r="J365" s="15">
        <f>'Fluid (molkg) '!J365</f>
        <v>4.1994130616773956E-2</v>
      </c>
      <c r="K365" s="44">
        <f>'Fluid (molkg) '!K365</f>
        <v>0</v>
      </c>
      <c r="L365" s="41">
        <f>'Fluid (molkg) '!L365</f>
        <v>0</v>
      </c>
      <c r="M365" s="42">
        <f>'Fluid (molkg) '!M365</f>
        <v>30245</v>
      </c>
      <c r="N365" s="270">
        <f>'Fluid (molkg) '!N365</f>
        <v>3.9810717055349665E-9</v>
      </c>
      <c r="O365" s="270" t="str">
        <f>'Fluid (molkg) '!O365</f>
        <v/>
      </c>
      <c r="P365" s="52"/>
      <c r="Q365" s="267"/>
      <c r="R365" s="265" t="s">
        <v>492</v>
      </c>
      <c r="S365" s="303">
        <f>('Fluid (original units) sorted'!AF365/S$413)*S$414</f>
        <v>9.4744805655506942E-2</v>
      </c>
      <c r="T365" s="303">
        <f>('Fluid (original units) sorted'!AB365/T$413)*T$414</f>
        <v>7.0738528218977699</v>
      </c>
      <c r="U365" s="303"/>
      <c r="V365" s="303">
        <f>('Fluid (original units) sorted'!AE365/V$413)*V$414</f>
        <v>5.2463825346233035</v>
      </c>
      <c r="W365" s="303">
        <f>('Fluid (original units) sorted'!V365/W$413)*W$414</f>
        <v>4.9900199600798403E-2</v>
      </c>
      <c r="X365" s="303">
        <f>('Fluid (original units) sorted'!T365/X$413)*X$414</f>
        <v>13.31026800181124</v>
      </c>
      <c r="Y365" s="303">
        <f>('Fluid (original units) sorted'!U365/Y$413)*Y$414</f>
        <v>0.14322873373011102</v>
      </c>
      <c r="Z365" s="303"/>
      <c r="AA365" s="267"/>
      <c r="AB365" s="269"/>
      <c r="AC365" s="265">
        <f t="shared" si="5"/>
        <v>266.73777075629727</v>
      </c>
      <c r="AD365" s="201"/>
      <c r="AE365" s="132"/>
      <c r="AF365" s="131"/>
      <c r="AG365" s="131"/>
      <c r="AH365" s="44"/>
      <c r="AI365" s="26"/>
      <c r="AJ365" s="26"/>
      <c r="AK365" s="26"/>
      <c r="AL365" s="23"/>
      <c r="AM365" s="15"/>
      <c r="AN365" s="25"/>
      <c r="AO365" s="23"/>
      <c r="AP365" s="23"/>
      <c r="AQ365" s="26"/>
    </row>
    <row r="366" spans="1:43">
      <c r="A366" s="26" t="str">
        <f>'Fluid (molkg) '!A366</f>
        <v>Boyd Warm Springs</v>
      </c>
      <c r="B366" s="39" t="str">
        <f>'Fluid (molkg) '!B366</f>
        <v>Surprise Valley Resort Area (East Side of Valley)</v>
      </c>
      <c r="C366" s="39">
        <f>'Fluid (molkg) '!C366</f>
        <v>0</v>
      </c>
      <c r="D366" s="39" t="str">
        <f>'Fluid (molkg) '!D366</f>
        <v>Hot Spring</v>
      </c>
      <c r="E366" s="26">
        <f>'Fluid (molkg) '!E366</f>
        <v>0</v>
      </c>
      <c r="F366" s="40">
        <f>'Fluid (molkg) '!F366</f>
        <v>0</v>
      </c>
      <c r="G366" s="26">
        <f>'Fluid (molkg) '!G366</f>
        <v>41.725819000000001</v>
      </c>
      <c r="H366" s="26">
        <f>'Fluid (molkg) '!H366</f>
        <v>-120.08279899999999</v>
      </c>
      <c r="I366" s="26" t="str">
        <f>'Fluid (molkg) '!I366</f>
        <v>45N/17E-31E01</v>
      </c>
      <c r="J366" s="15">
        <f>'Fluid (molkg) '!J366</f>
        <v>8.3200226374067349E-2</v>
      </c>
      <c r="K366" s="44">
        <f>'Fluid (molkg) '!K366</f>
        <v>0</v>
      </c>
      <c r="L366" s="41">
        <f>'Fluid (molkg) '!L366</f>
        <v>0</v>
      </c>
      <c r="M366" s="42">
        <f>'Fluid (molkg) '!M366</f>
        <v>30245</v>
      </c>
      <c r="N366" s="270">
        <f>'Fluid (molkg) '!N366</f>
        <v>3.1622776601683779E-9</v>
      </c>
      <c r="O366" s="270" t="str">
        <f>'Fluid (molkg) '!O366</f>
        <v/>
      </c>
      <c r="P366" s="52"/>
      <c r="Q366" s="267"/>
      <c r="R366" s="265" t="s">
        <v>492</v>
      </c>
      <c r="S366" s="303">
        <f>('Fluid (original units) sorted'!AF366/S$413)*S$414</f>
        <v>5.2636003141948301E-2</v>
      </c>
      <c r="T366" s="303">
        <f>('Fluid (original units) sorted'!AB366/T$413)*T$414</f>
        <v>3.8566485723905921</v>
      </c>
      <c r="U366" s="303"/>
      <c r="V366" s="303">
        <f>('Fluid (original units) sorted'!AE366/V$413)*V$414</f>
        <v>1.1282543085211405</v>
      </c>
      <c r="W366" s="303">
        <f>('Fluid (original units) sorted'!V366/W$413)*W$414</f>
        <v>9.9800399201596807E-2</v>
      </c>
      <c r="X366" s="303">
        <f>('Fluid (original units) sorted'!T366/X$413)*X$414</f>
        <v>5.6111914125282683</v>
      </c>
      <c r="Y366" s="303">
        <f>('Fluid (original units) sorted'!U366/Y$413)*Y$414</f>
        <v>0.15857466948690863</v>
      </c>
      <c r="Z366" s="303">
        <f>('Fluid (original units) sorted'!W366/Z$413)*Z$414</f>
        <v>8.2287595145031894E-2</v>
      </c>
      <c r="AA366" s="267"/>
      <c r="AB366" s="269"/>
      <c r="AC366" s="265">
        <f t="shared" si="5"/>
        <v>56.224137953533251</v>
      </c>
      <c r="AD366" s="201"/>
      <c r="AE366" s="132"/>
      <c r="AF366" s="131"/>
      <c r="AG366" s="131"/>
      <c r="AH366" s="44"/>
      <c r="AI366" s="26"/>
      <c r="AJ366" s="26"/>
      <c r="AK366" s="26"/>
      <c r="AL366" s="23"/>
      <c r="AM366" s="15"/>
      <c r="AN366" s="25"/>
      <c r="AO366" s="23"/>
      <c r="AP366" s="23"/>
      <c r="AQ366" s="26"/>
    </row>
    <row r="367" spans="1:43">
      <c r="J367" s="15"/>
      <c r="N367" s="277"/>
      <c r="O367" s="277"/>
      <c r="P367" s="246"/>
      <c r="Q367" s="303"/>
      <c r="R367" s="265" t="s">
        <v>492</v>
      </c>
      <c r="S367" s="303"/>
      <c r="T367" s="303"/>
      <c r="U367" s="303"/>
      <c r="V367" s="303"/>
      <c r="W367" s="303"/>
      <c r="X367" s="303"/>
      <c r="Y367" s="303"/>
      <c r="Z367" s="303"/>
      <c r="AA367" s="251"/>
      <c r="AB367" s="289"/>
      <c r="AC367" s="265"/>
      <c r="AD367" s="201"/>
      <c r="AK367" s="24"/>
      <c r="AL367" s="23"/>
      <c r="AM367" s="15"/>
      <c r="AN367" s="25"/>
      <c r="AO367" s="23"/>
      <c r="AP367" s="23"/>
    </row>
    <row r="368" spans="1:43">
      <c r="A368" s="110" t="str">
        <f>'Fluid (molkg) '!A368</f>
        <v>East Side Hot Springs</v>
      </c>
      <c r="J368" s="15"/>
      <c r="N368" s="277"/>
      <c r="O368" s="277"/>
      <c r="P368" s="246"/>
      <c r="Q368" s="303"/>
      <c r="R368" s="265" t="s">
        <v>492</v>
      </c>
      <c r="S368" s="303"/>
      <c r="T368" s="303"/>
      <c r="U368" s="303"/>
      <c r="V368" s="303"/>
      <c r="W368" s="303"/>
      <c r="X368" s="303"/>
      <c r="Y368" s="303"/>
      <c r="Z368" s="303"/>
      <c r="AA368" s="251"/>
      <c r="AB368" s="289"/>
      <c r="AC368" s="265"/>
      <c r="AD368" s="201"/>
      <c r="AK368" s="24"/>
      <c r="AL368" s="23"/>
      <c r="AM368" s="15"/>
      <c r="AN368" s="25"/>
      <c r="AO368" s="23"/>
      <c r="AP368" s="23"/>
    </row>
    <row r="369" spans="1:42" s="26" customFormat="1">
      <c r="A369" s="26" t="str">
        <f>'Fluid (molkg) '!A369</f>
        <v>Leonard Hot Springs (East)</v>
      </c>
      <c r="B369" s="39" t="str">
        <f>'Fluid (molkg) '!B369</f>
        <v>Surprise Valley Resort Area (East Side of Valley)</v>
      </c>
      <c r="C369" s="39" t="str">
        <f>'Fluid (molkg) '!C369</f>
        <v>Baths</v>
      </c>
      <c r="D369" s="39" t="str">
        <f>'Fluid (molkg) '!D369</f>
        <v>Hot Spring</v>
      </c>
      <c r="E369" s="50">
        <f>'Fluid (molkg) '!E369</f>
        <v>0</v>
      </c>
      <c r="F369" s="78">
        <f>'Fluid (molkg) '!F369</f>
        <v>0</v>
      </c>
      <c r="G369" s="26">
        <f>'Fluid (molkg) '!G369</f>
        <v>41.601148999999999</v>
      </c>
      <c r="H369" s="26">
        <f>'Fluid (molkg) '!H369</f>
        <v>-120.08540499999999</v>
      </c>
      <c r="I369" s="50" t="str">
        <f>'Fluid (molkg) '!I369</f>
        <v>43N/17E-18D01</v>
      </c>
      <c r="J369" s="217">
        <f>'Fluid (molkg) '!J369</f>
        <v>-0.83099478851482855</v>
      </c>
      <c r="K369" s="41">
        <f>'Fluid (molkg) '!K369</f>
        <v>127.4</v>
      </c>
      <c r="L369" s="41">
        <f>'Fluid (molkg) '!L369</f>
        <v>53</v>
      </c>
      <c r="M369" s="42">
        <f>'Fluid (molkg) '!M369</f>
        <v>30483</v>
      </c>
      <c r="N369" s="270">
        <f>'Fluid (molkg) '!N369</f>
        <v>2.5118864315095812E-9</v>
      </c>
      <c r="O369" s="270">
        <f>'Fluid (molkg) '!O369</f>
        <v>7.9432823472428087E-9</v>
      </c>
      <c r="P369" s="52"/>
      <c r="Q369" s="267"/>
      <c r="R369" s="265" t="s">
        <v>492</v>
      </c>
      <c r="S369" s="267"/>
      <c r="T369" s="267">
        <f>('Fluid (original units) sorted'!AB369/T$413)*T$414</f>
        <v>1.3388365510371487</v>
      </c>
      <c r="U369" s="267">
        <f>('Fluid (original units) sorted'!AD369/U$413)*U$414</f>
        <v>8.0572460041681158</v>
      </c>
      <c r="V369" s="267">
        <f>('Fluid (original units) sorted'!AE369/V$413)*V$414</f>
        <v>6.0925732660141589</v>
      </c>
      <c r="W369" s="267">
        <f>('Fluid (original units) sorted'!V369/W$413)*W$414</f>
        <v>1.347305389221557</v>
      </c>
      <c r="X369" s="267"/>
      <c r="Y369" s="267"/>
      <c r="Z369" s="267">
        <f>('Fluid (original units) sorted'!W369/Z$413)*Z$414</f>
        <v>8.2287595145031894E-2</v>
      </c>
      <c r="AA369" s="267"/>
      <c r="AB369" s="269"/>
      <c r="AC369" s="265"/>
      <c r="AD369" s="218"/>
      <c r="AE369" s="131"/>
      <c r="AF369" s="131"/>
      <c r="AG369" s="132"/>
      <c r="AH369" s="44"/>
      <c r="AL369" s="71"/>
      <c r="AM369" s="217"/>
      <c r="AN369" s="219"/>
      <c r="AO369" s="71"/>
      <c r="AP369" s="71"/>
    </row>
    <row r="370" spans="1:42" s="26" customFormat="1">
      <c r="A370" s="26" t="str">
        <f>'Fluid (molkg) '!A370</f>
        <v>Leonard Hot Springs (East)</v>
      </c>
      <c r="B370" s="39" t="str">
        <f>'Fluid (molkg) '!B370</f>
        <v>Surprise Valley Resort Area (East Side of Valley)</v>
      </c>
      <c r="C370" s="39" t="str">
        <f>'Fluid (molkg) '!C370</f>
        <v>Baths</v>
      </c>
      <c r="D370" s="39" t="str">
        <f>'Fluid (molkg) '!D370</f>
        <v>Hot Spring</v>
      </c>
      <c r="E370" s="26">
        <f>'Fluid (molkg) '!E370</f>
        <v>0</v>
      </c>
      <c r="F370" s="40">
        <f>'Fluid (molkg) '!F370</f>
        <v>0</v>
      </c>
      <c r="G370" s="26">
        <f>'Fluid (molkg) '!G370</f>
        <v>41.601148999999999</v>
      </c>
      <c r="H370" s="26">
        <f>'Fluid (molkg) '!H370</f>
        <v>-120.08540499999999</v>
      </c>
      <c r="I370" s="26" t="str">
        <f>'Fluid (molkg) '!I370</f>
        <v>43N/17E-18D01</v>
      </c>
      <c r="J370" s="217">
        <f>'Fluid (molkg) '!J370</f>
        <v>0.34092743547937848</v>
      </c>
      <c r="K370" s="41">
        <f>'Fluid (molkg) '!K370</f>
        <v>136.4</v>
      </c>
      <c r="L370" s="41">
        <f>'Fluid (molkg) '!L370</f>
        <v>58</v>
      </c>
      <c r="M370" s="42">
        <f>'Fluid (molkg) '!M370</f>
        <v>30245</v>
      </c>
      <c r="N370" s="270">
        <f>'Fluid (molkg) '!N370</f>
        <v>5.0118723362727114E-9</v>
      </c>
      <c r="O370" s="270">
        <f>'Fluid (molkg) '!O370</f>
        <v>1.2589254117941638E-8</v>
      </c>
      <c r="P370" s="52"/>
      <c r="Q370" s="267"/>
      <c r="R370" s="265" t="s">
        <v>492</v>
      </c>
      <c r="S370" s="267">
        <f>('Fluid (original units) sorted'!AF370/S$413)*S$414</f>
        <v>0.30528881822330012</v>
      </c>
      <c r="T370" s="267">
        <f>('Fluid (original units) sorted'!AB370/T$413)*T$414</f>
        <v>1.3388365510371487</v>
      </c>
      <c r="U370" s="267"/>
      <c r="V370" s="267">
        <f>('Fluid (original units) sorted'!AE370/V$413)*V$414</f>
        <v>5.979747835162045</v>
      </c>
      <c r="W370" s="267">
        <f>('Fluid (original units) sorted'!V370/W$413)*W$414</f>
        <v>1.3972055888223553</v>
      </c>
      <c r="X370" s="267">
        <f>('Fluid (original units) sorted'!T370/X$413)*X$414</f>
        <v>13.788741688150861</v>
      </c>
      <c r="Y370" s="267">
        <f>('Fluid (original units) sorted'!U370/Y$413)*Y$414</f>
        <v>0.24297731614929549</v>
      </c>
      <c r="Z370" s="267">
        <f>('Fluid (original units) sorted'!W370/Z$413)*Z$414</f>
        <v>8.2287595145031894E-2</v>
      </c>
      <c r="AA370" s="267"/>
      <c r="AB370" s="269"/>
      <c r="AC370" s="265">
        <f t="shared" si="5"/>
        <v>9.8687994082336878</v>
      </c>
      <c r="AD370" s="218"/>
      <c r="AE370" s="132"/>
      <c r="AF370" s="131"/>
      <c r="AG370" s="131"/>
      <c r="AH370" s="44"/>
      <c r="AL370" s="71"/>
      <c r="AM370" s="217"/>
      <c r="AN370" s="219"/>
      <c r="AO370" s="71"/>
      <c r="AP370" s="71"/>
    </row>
    <row r="371" spans="1:42" s="26" customFormat="1">
      <c r="A371" s="26" t="str">
        <f>'Fluid (molkg) '!A371</f>
        <v>Leonard Hot Springs (East)</v>
      </c>
      <c r="B371" s="39" t="str">
        <f>'Fluid (molkg) '!B371</f>
        <v>Surprise Valley Resort Area (East Side of Valley)</v>
      </c>
      <c r="C371" s="39">
        <f>'Fluid (molkg) '!C371</f>
        <v>0</v>
      </c>
      <c r="D371" s="39" t="str">
        <f>'Fluid (molkg) '!D371</f>
        <v>Hot Spring</v>
      </c>
      <c r="E371" s="26">
        <f>'Fluid (molkg) '!E371</f>
        <v>0</v>
      </c>
      <c r="F371" s="40">
        <f>'Fluid (molkg) '!F371</f>
        <v>200</v>
      </c>
      <c r="G371" s="26">
        <f>'Fluid (molkg) '!G371</f>
        <v>41.601148999999999</v>
      </c>
      <c r="H371" s="26">
        <f>'Fluid (molkg) '!H371</f>
        <v>-120.08540499999999</v>
      </c>
      <c r="I371" s="51" t="str">
        <f>'Fluid (molkg) '!I371</f>
        <v>SVF 31 Leonard Spring</v>
      </c>
      <c r="J371" s="217">
        <f>'Fluid (molkg) '!J371</f>
        <v>2.4896434281611129E-2</v>
      </c>
      <c r="K371" s="41">
        <f>'Fluid (molkg) '!K371</f>
        <v>140</v>
      </c>
      <c r="L371" s="41">
        <f>'Fluid (molkg) '!L371</f>
        <v>60</v>
      </c>
      <c r="M371" s="58">
        <f>'Fluid (molkg) '!M371</f>
        <v>1974</v>
      </c>
      <c r="N371" s="267" t="str">
        <f>'Fluid (molkg) '!N371</f>
        <v/>
      </c>
      <c r="O371" s="267" t="str">
        <f>'Fluid (molkg) '!O371</f>
        <v/>
      </c>
      <c r="P371" s="55"/>
      <c r="Q371" s="268"/>
      <c r="R371" s="265" t="s">
        <v>492</v>
      </c>
      <c r="S371" s="267">
        <f>('Fluid (original units) sorted'!AF371/S$413)*S$414</f>
        <v>0.1579080094258449</v>
      </c>
      <c r="T371" s="267">
        <f>('Fluid (original units) sorted'!AB371/T$413)*T$414</f>
        <v>1.4782813913545121</v>
      </c>
      <c r="U371" s="267">
        <f>('Fluid (original units) sorted'!AD371/U$413)*U$414</f>
        <v>8.119705275518255</v>
      </c>
      <c r="V371" s="267">
        <f>('Fluid (original units) sorted'!AE371/V$413)*V$414</f>
        <v>6.0079541928750739</v>
      </c>
      <c r="W371" s="267">
        <f>('Fluid (original units) sorted'!V371/W$413)*W$414</f>
        <v>1.347305389221557</v>
      </c>
      <c r="X371" s="267">
        <f>('Fluid (original units) sorted'!T371/X$413)*X$414</f>
        <v>14.919679492226326</v>
      </c>
      <c r="Y371" s="267">
        <f>('Fluid (original units) sorted'!U371/Y$413)*Y$414</f>
        <v>0.23018903635196414</v>
      </c>
      <c r="Z371" s="267">
        <f>('Fluid (original units) sorted'!W371/Z$413)*Z$414</f>
        <v>5.0195433038469447E-2</v>
      </c>
      <c r="AA371" s="267"/>
      <c r="AB371" s="269"/>
      <c r="AC371" s="265">
        <f t="shared" si="5"/>
        <v>11.073717667563539</v>
      </c>
      <c r="AD371" s="218"/>
      <c r="AE371" s="131"/>
      <c r="AF371" s="131"/>
      <c r="AG371" s="131"/>
      <c r="AH371" s="54"/>
      <c r="AJ371" s="51"/>
      <c r="AL371" s="71"/>
      <c r="AM371" s="217"/>
      <c r="AN371" s="219"/>
      <c r="AO371" s="71"/>
      <c r="AP371" s="71"/>
    </row>
    <row r="372" spans="1:42" s="26" customFormat="1">
      <c r="B372" s="39"/>
      <c r="C372" s="39"/>
      <c r="D372" s="39"/>
      <c r="F372" s="40"/>
      <c r="J372" s="217"/>
      <c r="K372" s="44"/>
      <c r="L372" s="41"/>
      <c r="M372" s="40"/>
      <c r="N372" s="267"/>
      <c r="O372" s="267"/>
      <c r="P372" s="52"/>
      <c r="Q372" s="267"/>
      <c r="R372" s="265" t="s">
        <v>492</v>
      </c>
      <c r="S372" s="267"/>
      <c r="T372" s="267"/>
      <c r="U372" s="267"/>
      <c r="V372" s="267"/>
      <c r="W372" s="267"/>
      <c r="X372" s="267"/>
      <c r="Y372" s="267"/>
      <c r="Z372" s="267"/>
      <c r="AA372" s="267"/>
      <c r="AB372" s="269"/>
      <c r="AC372" s="265"/>
      <c r="AD372" s="218"/>
      <c r="AE372" s="131"/>
      <c r="AF372" s="131"/>
      <c r="AG372" s="131"/>
      <c r="AH372" s="44"/>
      <c r="AL372" s="71"/>
      <c r="AM372" s="217"/>
      <c r="AN372" s="219"/>
      <c r="AO372" s="71"/>
      <c r="AP372" s="71"/>
    </row>
    <row r="373" spans="1:42" s="26" customFormat="1">
      <c r="B373" s="39"/>
      <c r="C373" s="39"/>
      <c r="D373" s="39"/>
      <c r="F373" s="40"/>
      <c r="J373" s="217"/>
      <c r="K373" s="44"/>
      <c r="L373" s="41"/>
      <c r="M373" s="40"/>
      <c r="N373" s="267"/>
      <c r="O373" s="267"/>
      <c r="P373" s="52"/>
      <c r="Q373" s="267"/>
      <c r="R373" s="265" t="s">
        <v>492</v>
      </c>
      <c r="S373" s="267"/>
      <c r="T373" s="267"/>
      <c r="U373" s="267"/>
      <c r="V373" s="267"/>
      <c r="W373" s="267"/>
      <c r="X373" s="267"/>
      <c r="Y373" s="267"/>
      <c r="Z373" s="267"/>
      <c r="AA373" s="267"/>
      <c r="AB373" s="269"/>
      <c r="AC373" s="265"/>
      <c r="AD373" s="218"/>
      <c r="AE373" s="131"/>
      <c r="AF373" s="131"/>
      <c r="AG373" s="131"/>
      <c r="AH373" s="44"/>
      <c r="AL373" s="71"/>
      <c r="AM373" s="217"/>
      <c r="AN373" s="219"/>
      <c r="AO373" s="71"/>
      <c r="AP373" s="71"/>
    </row>
    <row r="374" spans="1:42" s="26" customFormat="1">
      <c r="A374" s="26" t="str">
        <f>'Fluid (molkg) '!A374</f>
        <v>Leonard Hot Springs (East)</v>
      </c>
      <c r="B374" s="39" t="str">
        <f>'Fluid (molkg) '!B374</f>
        <v>Surprise Valley Resort Area (East Side of Valley)</v>
      </c>
      <c r="C374" s="39">
        <f>'Fluid (molkg) '!C374</f>
        <v>0</v>
      </c>
      <c r="D374" s="39" t="str">
        <f>'Fluid (molkg) '!D374</f>
        <v>Hot Spring</v>
      </c>
      <c r="E374" s="26">
        <f>'Fluid (molkg) '!E374</f>
        <v>0</v>
      </c>
      <c r="F374" s="40">
        <f>'Fluid (molkg) '!F374</f>
        <v>0</v>
      </c>
      <c r="G374" s="26">
        <f>'Fluid (molkg) '!G374</f>
        <v>41.601148999999999</v>
      </c>
      <c r="H374" s="26">
        <f>'Fluid (molkg) '!H374</f>
        <v>-120.08540499999999</v>
      </c>
      <c r="I374" s="51" t="str">
        <f>'Fluid (molkg) '!I374</f>
        <v>Leonard Hot Springs (East)</v>
      </c>
      <c r="J374" s="217">
        <f>'Fluid (molkg) '!J374</f>
        <v>-1.2069495020144894E-3</v>
      </c>
      <c r="K374" s="41">
        <f>'Fluid (molkg) '!K374</f>
        <v>143.24</v>
      </c>
      <c r="L374" s="41">
        <f>'Fluid (molkg) '!L374</f>
        <v>61.8</v>
      </c>
      <c r="M374" s="42">
        <f>'Fluid (molkg) '!M374</f>
        <v>26870</v>
      </c>
      <c r="N374" s="267" t="e">
        <f>'Fluid (molkg) '!N374</f>
        <v>#VALUE!</v>
      </c>
      <c r="O374" s="267" t="str">
        <f>'Fluid (molkg) '!O374</f>
        <v/>
      </c>
      <c r="P374" s="55"/>
      <c r="Q374" s="268"/>
      <c r="R374" s="265" t="s">
        <v>492</v>
      </c>
      <c r="S374" s="267">
        <f>('Fluid (original units) sorted'!AF374/S$413)*S$414</f>
        <v>0.27370721633813117</v>
      </c>
      <c r="T374" s="267">
        <f>('Fluid (original units) sorted'!AB374/T$413)*T$414</f>
        <v>1.3766700318600777</v>
      </c>
      <c r="U374" s="267">
        <f>('Fluid (original units) sorted'!AD374/U$413)*U$414</f>
        <v>8.119705275518255</v>
      </c>
      <c r="V374" s="267">
        <f>('Fluid (original units) sorted'!AE374/V$413)*V$414</f>
        <v>6.2053986968662729</v>
      </c>
      <c r="W374" s="267">
        <f>('Fluid (original units) sorted'!V374/W$413)*W$414</f>
        <v>1.2974051896207586</v>
      </c>
      <c r="X374" s="267">
        <f>('Fluid (original units) sorted'!T374/X$413)*X$414</f>
        <v>14.354210590188593</v>
      </c>
      <c r="Y374" s="267">
        <f>('Fluid (original units) sorted'!U374/Y$413)*Y$414</f>
        <v>0.21740075655463281</v>
      </c>
      <c r="Z374" s="267">
        <f>('Fluid (original units) sorted'!W374/Z$413)*Z$414</f>
        <v>4.9372557087019132E-2</v>
      </c>
      <c r="AA374" s="267"/>
      <c r="AB374" s="269"/>
      <c r="AC374" s="265">
        <f t="shared" si="5"/>
        <v>11.063783854899206</v>
      </c>
      <c r="AD374" s="218"/>
      <c r="AE374" s="131"/>
      <c r="AF374" s="131"/>
      <c r="AG374" s="131"/>
      <c r="AH374" s="54"/>
      <c r="AJ374" s="51"/>
      <c r="AL374" s="71"/>
      <c r="AM374" s="217"/>
      <c r="AN374" s="219"/>
      <c r="AO374" s="71"/>
      <c r="AP374" s="71"/>
    </row>
    <row r="375" spans="1:42" s="26" customFormat="1">
      <c r="A375" s="26" t="str">
        <f>'Fluid (molkg) '!A375</f>
        <v>Leonard Hot Springs (East)</v>
      </c>
      <c r="B375" s="39" t="str">
        <f>'Fluid (molkg) '!B375</f>
        <v>Surprise Valley Resort Area (East Side of Valley)</v>
      </c>
      <c r="C375" s="39">
        <f>'Fluid (molkg) '!C375</f>
        <v>0</v>
      </c>
      <c r="D375" s="39" t="str">
        <f>'Fluid (molkg) '!D375</f>
        <v>Hot Spring</v>
      </c>
      <c r="E375" s="26">
        <f>'Fluid (molkg) '!E375</f>
        <v>0</v>
      </c>
      <c r="F375" s="40">
        <f>'Fluid (molkg) '!F375</f>
        <v>30</v>
      </c>
      <c r="G375" s="26">
        <f>'Fluid (molkg) '!G375</f>
        <v>41.601148999999999</v>
      </c>
      <c r="H375" s="26">
        <f>'Fluid (molkg) '!H375</f>
        <v>-120.08540499999999</v>
      </c>
      <c r="I375" s="51" t="str">
        <f>'Fluid (molkg) '!I375</f>
        <v>SVF 32 Leonard Spring</v>
      </c>
      <c r="J375" s="217">
        <f>'Fluid (molkg) '!J375</f>
        <v>0.36421547257543291</v>
      </c>
      <c r="K375" s="41">
        <f>'Fluid (molkg) '!K375</f>
        <v>149</v>
      </c>
      <c r="L375" s="41">
        <f>'Fluid (molkg) '!L375</f>
        <v>65</v>
      </c>
      <c r="M375" s="58">
        <f>'Fluid (molkg) '!M375</f>
        <v>1974</v>
      </c>
      <c r="N375" s="267" t="str">
        <f>'Fluid (molkg) '!N375</f>
        <v/>
      </c>
      <c r="O375" s="267" t="str">
        <f>'Fluid (molkg) '!O375</f>
        <v/>
      </c>
      <c r="P375" s="55"/>
      <c r="Q375" s="268"/>
      <c r="R375" s="265" t="s">
        <v>492</v>
      </c>
      <c r="S375" s="267">
        <f>('Fluid (original units) sorted'!AF375/S$413)*S$414</f>
        <v>0</v>
      </c>
      <c r="T375" s="267">
        <f>('Fluid (original units) sorted'!AB375/T$413)*T$414</f>
        <v>0</v>
      </c>
      <c r="U375" s="267"/>
      <c r="V375" s="267">
        <f>('Fluid (original units) sorted'!AE375/V$413)*V$414</f>
        <v>0</v>
      </c>
      <c r="W375" s="267">
        <f>('Fluid (original units) sorted'!V375/W$413)*W$414</f>
        <v>0</v>
      </c>
      <c r="X375" s="267">
        <f>('Fluid (original units) sorted'!T375/X$413)*X$414</f>
        <v>0</v>
      </c>
      <c r="Y375" s="267">
        <f>('Fluid (original units) sorted'!U375/Y$413)*Y$414</f>
        <v>0</v>
      </c>
      <c r="Z375" s="267">
        <f>('Fluid (original units) sorted'!W375/Z$413)*Z$414</f>
        <v>0</v>
      </c>
      <c r="AA375" s="267"/>
      <c r="AB375" s="269"/>
      <c r="AC375" s="265" t="e">
        <f t="shared" si="5"/>
        <v>#DIV/0!</v>
      </c>
      <c r="AD375" s="218"/>
      <c r="AE375" s="130"/>
      <c r="AF375" s="131"/>
      <c r="AG375" s="131"/>
      <c r="AH375" s="54"/>
      <c r="AJ375" s="51"/>
      <c r="AL375" s="71"/>
      <c r="AM375" s="217"/>
      <c r="AN375" s="219"/>
      <c r="AO375" s="71"/>
      <c r="AP375" s="71"/>
    </row>
    <row r="376" spans="1:42" s="26" customFormat="1">
      <c r="B376" s="39"/>
      <c r="C376" s="39"/>
      <c r="D376" s="39"/>
      <c r="F376" s="40"/>
      <c r="J376" s="217"/>
      <c r="K376" s="44"/>
      <c r="L376" s="41"/>
      <c r="M376" s="40"/>
      <c r="N376" s="267"/>
      <c r="O376" s="267"/>
      <c r="P376" s="52"/>
      <c r="Q376" s="267"/>
      <c r="R376" s="265" t="s">
        <v>492</v>
      </c>
      <c r="S376" s="267"/>
      <c r="T376" s="267"/>
      <c r="U376" s="267"/>
      <c r="V376" s="267"/>
      <c r="W376" s="267"/>
      <c r="X376" s="267"/>
      <c r="Y376" s="267"/>
      <c r="Z376" s="267"/>
      <c r="AA376" s="267"/>
      <c r="AB376" s="269"/>
      <c r="AC376" s="265"/>
      <c r="AD376" s="218"/>
      <c r="AE376" s="132"/>
      <c r="AF376" s="131"/>
      <c r="AG376" s="131"/>
      <c r="AH376" s="44"/>
      <c r="AL376" s="71"/>
      <c r="AM376" s="217"/>
      <c r="AN376" s="219"/>
      <c r="AO376" s="71"/>
      <c r="AP376" s="71"/>
    </row>
    <row r="377" spans="1:42" s="26" customFormat="1">
      <c r="B377" s="39"/>
      <c r="C377" s="39"/>
      <c r="D377" s="39"/>
      <c r="F377" s="40"/>
      <c r="J377" s="217"/>
      <c r="K377" s="44"/>
      <c r="L377" s="41"/>
      <c r="M377" s="40"/>
      <c r="N377" s="267"/>
      <c r="O377" s="267"/>
      <c r="P377" s="52"/>
      <c r="Q377" s="267"/>
      <c r="R377" s="265" t="s">
        <v>492</v>
      </c>
      <c r="S377" s="267"/>
      <c r="T377" s="267"/>
      <c r="U377" s="267"/>
      <c r="V377" s="267"/>
      <c r="W377" s="267"/>
      <c r="X377" s="267"/>
      <c r="Y377" s="267"/>
      <c r="Z377" s="267"/>
      <c r="AA377" s="267"/>
      <c r="AB377" s="269"/>
      <c r="AC377" s="265"/>
      <c r="AD377" s="218"/>
      <c r="AE377" s="131"/>
      <c r="AF377" s="131"/>
      <c r="AG377" s="131"/>
      <c r="AH377" s="44"/>
      <c r="AL377" s="71"/>
      <c r="AM377" s="217"/>
      <c r="AN377" s="219"/>
      <c r="AO377" s="71"/>
      <c r="AP377" s="71"/>
    </row>
    <row r="378" spans="1:42" s="26" customFormat="1">
      <c r="A378" s="26" t="str">
        <f>'Fluid (molkg) '!A378</f>
        <v>Leonard Hot Springs (West)</v>
      </c>
      <c r="B378" s="39" t="str">
        <f>'Fluid (molkg) '!B378</f>
        <v>Surprise Valley Resort Area (East Side of Valley)</v>
      </c>
      <c r="C378" s="39" t="str">
        <f>'Fluid (molkg) '!C378</f>
        <v>Baths</v>
      </c>
      <c r="D378" s="39" t="str">
        <f>'Fluid (molkg) '!D378</f>
        <v>Hot Spring</v>
      </c>
      <c r="E378" s="26">
        <f>'Fluid (molkg) '!E378</f>
        <v>0</v>
      </c>
      <c r="F378" s="40">
        <f>'Fluid (molkg) '!F378</f>
        <v>0</v>
      </c>
      <c r="G378" s="26">
        <f>'Fluid (molkg) '!G378</f>
        <v>41.598745999999998</v>
      </c>
      <c r="H378" s="26">
        <f>'Fluid (molkg) '!H378</f>
        <v>-120.090979</v>
      </c>
      <c r="I378" s="26" t="str">
        <f>'Fluid (molkg) '!I378</f>
        <v>43N/16E-13B01</v>
      </c>
      <c r="J378" s="217">
        <f>'Fluid (molkg) '!J378</f>
        <v>-3.787235582010281E-3</v>
      </c>
      <c r="K378" s="41">
        <f>'Fluid (molkg) '!K378</f>
        <v>104</v>
      </c>
      <c r="L378" s="41">
        <f>'Fluid (molkg) '!L378</f>
        <v>40</v>
      </c>
      <c r="M378" s="42">
        <f>'Fluid (molkg) '!M378</f>
        <v>19849</v>
      </c>
      <c r="N378" s="270" t="str">
        <f>'Fluid (molkg) '!N378</f>
        <v/>
      </c>
      <c r="O378" s="270">
        <f>'Fluid (molkg) '!O378</f>
        <v>7.9432823472428087E-9</v>
      </c>
      <c r="P378" s="52"/>
      <c r="Q378" s="267"/>
      <c r="R378" s="265" t="s">
        <v>492</v>
      </c>
      <c r="S378" s="267">
        <f>('Fluid (original units) sorted'!AF378/S$413)*S$414</f>
        <v>0.2105440125677932</v>
      </c>
      <c r="T378" s="267">
        <f>('Fluid (original units) sorted'!AB378/T$413)*T$414</f>
        <v>2.8175515477050443</v>
      </c>
      <c r="U378" s="267">
        <f>('Fluid (original units) sorted'!AD378/U$413)*U$414</f>
        <v>8.0364262470514021</v>
      </c>
      <c r="V378" s="267">
        <f>('Fluid (original units) sorted'!AE378/V$413)*V$414</f>
        <v>6.3464304854314157</v>
      </c>
      <c r="W378" s="267">
        <f>('Fluid (original units) sorted'!V378/W$413)*W$414</f>
        <v>0.84830339321357284</v>
      </c>
      <c r="X378" s="267">
        <f>('Fluid (original units) sorted'!T378/X$413)*X$414</f>
        <v>16.094114904150846</v>
      </c>
      <c r="Y378" s="267">
        <f>('Fluid (original units) sorted'!U378/Y$413)*Y$414</f>
        <v>0.1457863896895773</v>
      </c>
      <c r="Z378" s="267">
        <f>('Fluid (original units) sorted'!W378/Z$413)*Z$414</f>
        <v>0.21394774737708291</v>
      </c>
      <c r="AA378" s="267"/>
      <c r="AB378" s="269"/>
      <c r="AC378" s="265">
        <f t="shared" si="5"/>
        <v>18.972121334069584</v>
      </c>
      <c r="AD378" s="218"/>
      <c r="AE378" s="131"/>
      <c r="AF378" s="131"/>
      <c r="AG378" s="131"/>
      <c r="AH378" s="44"/>
      <c r="AL378" s="71"/>
      <c r="AM378" s="217"/>
      <c r="AN378" s="219"/>
      <c r="AO378" s="71"/>
      <c r="AP378" s="71"/>
    </row>
    <row r="379" spans="1:42" s="26" customFormat="1">
      <c r="A379" s="26" t="str">
        <f>'Fluid (molkg) '!A379</f>
        <v>Leonard Hot Springs (West)</v>
      </c>
      <c r="B379" s="39" t="str">
        <f>'Fluid (molkg) '!B379</f>
        <v>Surprise Valley Resort Area (East Side of Valley)</v>
      </c>
      <c r="C379" s="39" t="str">
        <f>'Fluid (molkg) '!C379</f>
        <v>Baths</v>
      </c>
      <c r="D379" s="39" t="str">
        <f>'Fluid (molkg) '!D379</f>
        <v>Hot Spring</v>
      </c>
      <c r="E379" s="50">
        <f>'Fluid (molkg) '!E379</f>
        <v>0</v>
      </c>
      <c r="F379" s="78">
        <f>'Fluid (molkg) '!F379</f>
        <v>0</v>
      </c>
      <c r="G379" s="26">
        <f>'Fluid (molkg) '!G379</f>
        <v>41.598745999999998</v>
      </c>
      <c r="H379" s="26">
        <f>'Fluid (molkg) '!H379</f>
        <v>-120.090979</v>
      </c>
      <c r="I379" s="50" t="str">
        <f>'Fluid (molkg) '!I379</f>
        <v>43N/16E-13B01</v>
      </c>
      <c r="J379" s="217">
        <f>'Fluid (molkg) '!J379</f>
        <v>-3.787235582010281E-3</v>
      </c>
      <c r="K379" s="41">
        <f>'Fluid (molkg) '!K379</f>
        <v>104</v>
      </c>
      <c r="L379" s="41">
        <f>'Fluid (molkg) '!L379</f>
        <v>40</v>
      </c>
      <c r="M379" s="42">
        <f>'Fluid (molkg) '!M379</f>
        <v>21675</v>
      </c>
      <c r="N379" s="270">
        <f>'Fluid (molkg) '!N379</f>
        <v>7.9432823472428087E-9</v>
      </c>
      <c r="O379" s="270" t="str">
        <f>'Fluid (molkg) '!O379</f>
        <v/>
      </c>
      <c r="P379" s="52"/>
      <c r="Q379" s="267"/>
      <c r="R379" s="265" t="s">
        <v>492</v>
      </c>
      <c r="S379" s="267">
        <f>('Fluid (original units) sorted'!AF379/S$413)*S$414</f>
        <v>0.2105440125677932</v>
      </c>
      <c r="T379" s="267">
        <f>('Fluid (original units) sorted'!AB379/T$413)*T$414</f>
        <v>2.8175515477050443</v>
      </c>
      <c r="U379" s="267">
        <f>('Fluid (original units) sorted'!AD379/U$413)*U$414</f>
        <v>8.0364262470514021</v>
      </c>
      <c r="V379" s="267">
        <f>('Fluid (original units) sorted'!AE379/V$413)*V$414</f>
        <v>6.3464304854314157</v>
      </c>
      <c r="W379" s="267">
        <f>('Fluid (original units) sorted'!V379/W$413)*W$414</f>
        <v>0.84830339321357284</v>
      </c>
      <c r="X379" s="267">
        <f>('Fluid (original units) sorted'!T379/X$413)*X$414</f>
        <v>16.094114904150846</v>
      </c>
      <c r="Y379" s="267">
        <f>('Fluid (original units) sorted'!U379/Y$413)*Y$414</f>
        <v>0.1457863896895773</v>
      </c>
      <c r="Z379" s="267">
        <f>('Fluid (original units) sorted'!W379/Z$413)*Z$414</f>
        <v>0.21394774737708291</v>
      </c>
      <c r="AA379" s="267"/>
      <c r="AB379" s="269"/>
      <c r="AC379" s="265">
        <f t="shared" si="5"/>
        <v>18.972121334069584</v>
      </c>
      <c r="AD379" s="218"/>
      <c r="AE379" s="131"/>
      <c r="AF379" s="131"/>
      <c r="AG379" s="131"/>
      <c r="AH379" s="44"/>
      <c r="AL379" s="71"/>
      <c r="AM379" s="217"/>
      <c r="AN379" s="219"/>
      <c r="AO379" s="71"/>
      <c r="AP379" s="71"/>
    </row>
    <row r="380" spans="1:42" s="26" customFormat="1">
      <c r="B380" s="39"/>
      <c r="C380" s="39"/>
      <c r="D380" s="39"/>
      <c r="F380" s="40"/>
      <c r="J380" s="217"/>
      <c r="K380" s="44"/>
      <c r="L380" s="41"/>
      <c r="M380" s="40"/>
      <c r="N380" s="267"/>
      <c r="O380" s="267"/>
      <c r="P380" s="52"/>
      <c r="Q380" s="267"/>
      <c r="R380" s="265" t="s">
        <v>492</v>
      </c>
      <c r="S380" s="267"/>
      <c r="T380" s="267"/>
      <c r="U380" s="267"/>
      <c r="V380" s="267"/>
      <c r="W380" s="267"/>
      <c r="X380" s="267"/>
      <c r="Y380" s="267"/>
      <c r="Z380" s="267"/>
      <c r="AA380" s="267"/>
      <c r="AB380" s="269"/>
      <c r="AC380" s="265"/>
      <c r="AD380" s="218"/>
      <c r="AE380" s="131"/>
      <c r="AF380" s="131"/>
      <c r="AG380" s="131"/>
      <c r="AH380" s="44"/>
      <c r="AL380" s="71"/>
      <c r="AM380" s="217"/>
      <c r="AN380" s="219"/>
      <c r="AO380" s="71"/>
      <c r="AP380" s="71"/>
    </row>
    <row r="381" spans="1:42" s="26" customFormat="1">
      <c r="A381" s="26" t="str">
        <f>'Fluid (molkg) '!A381</f>
        <v>Leonard Hot Springs (West)</v>
      </c>
      <c r="B381" s="39" t="str">
        <f>'Fluid (molkg) '!B381</f>
        <v>Surprise Valley Resort Area (East Side of Valley)</v>
      </c>
      <c r="C381" s="39" t="str">
        <f>'Fluid (molkg) '!C381</f>
        <v>Baths</v>
      </c>
      <c r="D381" s="39" t="str">
        <f>'Fluid (molkg) '!D381</f>
        <v>Hot Spring</v>
      </c>
      <c r="E381" s="50">
        <f>'Fluid (molkg) '!E381</f>
        <v>0</v>
      </c>
      <c r="F381" s="78">
        <f>'Fluid (molkg) '!F381</f>
        <v>0</v>
      </c>
      <c r="G381" s="26">
        <f>'Fluid (molkg) '!G381</f>
        <v>41.598745999999998</v>
      </c>
      <c r="H381" s="26">
        <f>'Fluid (molkg) '!H381</f>
        <v>-120.090979</v>
      </c>
      <c r="I381" s="50" t="str">
        <f>'Fluid (molkg) '!I381</f>
        <v>43N/16E-13B01</v>
      </c>
      <c r="J381" s="217">
        <f>'Fluid (molkg) '!J381</f>
        <v>5.4935085719681805E-3</v>
      </c>
      <c r="K381" s="41">
        <f>'Fluid (molkg) '!K381</f>
        <v>104.9</v>
      </c>
      <c r="L381" s="41">
        <f>'Fluid (molkg) '!L381</f>
        <v>40.5</v>
      </c>
      <c r="M381" s="42">
        <f>'Fluid (molkg) '!M381</f>
        <v>19918</v>
      </c>
      <c r="N381" s="270" t="str">
        <f>'Fluid (molkg) '!N381</f>
        <v/>
      </c>
      <c r="O381" s="270">
        <f>'Fluid (molkg) '!O381</f>
        <v>1.5848931924611133E-8</v>
      </c>
      <c r="P381" s="52"/>
      <c r="Q381" s="267"/>
      <c r="R381" s="265" t="s">
        <v>492</v>
      </c>
      <c r="S381" s="267">
        <f>('Fluid (original units) sorted'!AF381/S$413)*S$414</f>
        <v>0.11579920691228628</v>
      </c>
      <c r="T381" s="267">
        <f>('Fluid (original units) sorted'!AB381/T$413)*T$414</f>
        <v>2.8575168178852577</v>
      </c>
      <c r="U381" s="267">
        <f>('Fluid (original units) sorted'!AD381/U$413)*U$414</f>
        <v>8.1821645468683961</v>
      </c>
      <c r="V381" s="267">
        <f>('Fluid (original units) sorted'!AE381/V$413)*V$414</f>
        <v>6.1489859814402159</v>
      </c>
      <c r="W381" s="267">
        <f>('Fluid (original units) sorted'!V381/W$413)*W$414</f>
        <v>0.49900199600798406</v>
      </c>
      <c r="X381" s="267">
        <f>('Fluid (original units) sorted'!T381/X$413)*X$414</f>
        <v>16.268105335547073</v>
      </c>
      <c r="Y381" s="267">
        <f>('Fluid (original units) sorted'!U381/Y$413)*Y$414</f>
        <v>0.17903591716263878</v>
      </c>
      <c r="Z381" s="267">
        <f>('Fluid (original units) sorted'!W381/Z$413)*Z$414</f>
        <v>0.55132688747171366</v>
      </c>
      <c r="AA381" s="267"/>
      <c r="AB381" s="269"/>
      <c r="AC381" s="265">
        <f t="shared" si="5"/>
        <v>32.601283092436333</v>
      </c>
      <c r="AD381" s="218"/>
      <c r="AE381" s="131"/>
      <c r="AF381" s="131"/>
      <c r="AG381" s="131"/>
      <c r="AH381" s="44"/>
      <c r="AL381" s="71"/>
      <c r="AM381" s="217"/>
      <c r="AN381" s="219"/>
      <c r="AO381" s="71"/>
      <c r="AP381" s="71"/>
    </row>
    <row r="382" spans="1:42" s="26" customFormat="1">
      <c r="A382" s="26" t="str">
        <f>'Fluid (molkg) '!A382</f>
        <v>Leonard Hot Springs (West)</v>
      </c>
      <c r="B382" s="39" t="str">
        <f>'Fluid (molkg) '!B382</f>
        <v>Surprise Valley Resort Area (East Side of Valley)</v>
      </c>
      <c r="C382" s="39">
        <f>'Fluid (molkg) '!C382</f>
        <v>0</v>
      </c>
      <c r="D382" s="39" t="str">
        <f>'Fluid (molkg) '!D382</f>
        <v>Hot Spring</v>
      </c>
      <c r="E382" s="26">
        <f>'Fluid (molkg) '!E382</f>
        <v>0</v>
      </c>
      <c r="F382" s="40">
        <f>'Fluid (molkg) '!F382</f>
        <v>175</v>
      </c>
      <c r="G382" s="26">
        <f>'Fluid (molkg) '!G382</f>
        <v>41.598745999999998</v>
      </c>
      <c r="H382" s="26">
        <f>'Fluid (molkg) '!H382</f>
        <v>-120.090979</v>
      </c>
      <c r="I382" s="51" t="str">
        <f>'Fluid (molkg) '!I382</f>
        <v>SVF 30 Leonard Spring</v>
      </c>
      <c r="J382" s="217">
        <f>'Fluid (molkg) '!J382</f>
        <v>2.8304352774403629E-2</v>
      </c>
      <c r="K382" s="41">
        <f>'Fluid (molkg) '!K382</f>
        <v>105.8</v>
      </c>
      <c r="L382" s="41">
        <f>'Fluid (molkg) '!L382</f>
        <v>41</v>
      </c>
      <c r="M382" s="58">
        <f>'Fluid (molkg) '!M382</f>
        <v>1974</v>
      </c>
      <c r="N382" s="267" t="str">
        <f>'Fluid (molkg) '!N382</f>
        <v/>
      </c>
      <c r="O382" s="267" t="str">
        <f>'Fluid (molkg) '!O382</f>
        <v/>
      </c>
      <c r="P382" s="55"/>
      <c r="Q382" s="268"/>
      <c r="R382" s="265" t="s">
        <v>492</v>
      </c>
      <c r="S382" s="267">
        <f>('Fluid (original units) sorted'!AF382/S$413)*S$414</f>
        <v>0.23159841382457255</v>
      </c>
      <c r="T382" s="267">
        <f>('Fluid (original units) sorted'!AB382/T$413)*T$414</f>
        <v>2.9827850690301685</v>
      </c>
      <c r="U382" s="267">
        <f>('Fluid (original units) sorted'!AD382/U$413)*U$414</f>
        <v>8.3279028466853902</v>
      </c>
      <c r="V382" s="267">
        <f>('Fluid (original units) sorted'!AE382/V$413)*V$414</f>
        <v>6.1489859814402159</v>
      </c>
      <c r="W382" s="267">
        <f>('Fluid (original units) sorted'!V382/W$413)*W$414</f>
        <v>0.74850299401197606</v>
      </c>
      <c r="X382" s="267">
        <f>('Fluid (original units) sorted'!T382/X$413)*X$414</f>
        <v>17.529535963169707</v>
      </c>
      <c r="Y382" s="267">
        <f>('Fluid (original units) sorted'!U382/Y$413)*Y$414</f>
        <v>0.1457863896895773</v>
      </c>
      <c r="Z382" s="267">
        <f>('Fluid (original units) sorted'!W382/Z$413)*Z$414</f>
        <v>0.28389220325036002</v>
      </c>
      <c r="AA382" s="267"/>
      <c r="AB382" s="269"/>
      <c r="AC382" s="265">
        <f t="shared" si="5"/>
        <v>23.419460046794729</v>
      </c>
      <c r="AD382" s="218"/>
      <c r="AE382" s="131"/>
      <c r="AF382" s="131"/>
      <c r="AG382" s="131"/>
      <c r="AH382" s="54"/>
      <c r="AJ382" s="51"/>
      <c r="AL382" s="71"/>
      <c r="AM382" s="217"/>
      <c r="AN382" s="219"/>
      <c r="AO382" s="71"/>
      <c r="AP382" s="71"/>
    </row>
    <row r="383" spans="1:42" s="26" customFormat="1">
      <c r="B383" s="39"/>
      <c r="C383" s="39"/>
      <c r="D383" s="39"/>
      <c r="F383" s="40"/>
      <c r="J383" s="217"/>
      <c r="K383" s="44"/>
      <c r="L383" s="41"/>
      <c r="M383" s="40"/>
      <c r="N383" s="267"/>
      <c r="O383" s="267"/>
      <c r="P383" s="52"/>
      <c r="Q383" s="267"/>
      <c r="R383" s="265" t="s">
        <v>492</v>
      </c>
      <c r="S383" s="267"/>
      <c r="T383" s="267"/>
      <c r="U383" s="267"/>
      <c r="V383" s="267"/>
      <c r="W383" s="267"/>
      <c r="X383" s="267"/>
      <c r="Y383" s="267"/>
      <c r="Z383" s="267"/>
      <c r="AA383" s="267"/>
      <c r="AB383" s="269"/>
      <c r="AC383" s="265"/>
      <c r="AD383" s="218"/>
      <c r="AE383" s="131"/>
      <c r="AF383" s="131"/>
      <c r="AG383" s="131"/>
      <c r="AH383" s="44"/>
      <c r="AL383" s="71"/>
      <c r="AM383" s="217"/>
      <c r="AN383" s="219"/>
      <c r="AO383" s="71"/>
      <c r="AP383" s="71"/>
    </row>
    <row r="384" spans="1:42" s="26" customFormat="1">
      <c r="A384" s="26" t="str">
        <f>'Fluid (molkg) '!A384</f>
        <v>Seyferth (Chicken) Hot Spring</v>
      </c>
      <c r="B384" s="39" t="str">
        <f>'Fluid (molkg) '!B384</f>
        <v>Surprise Valley Resort Area (East Side of Valley)</v>
      </c>
      <c r="C384" s="39">
        <f>'Fluid (molkg) '!C384</f>
        <v>0</v>
      </c>
      <c r="D384" s="39" t="str">
        <f>'Fluid (molkg) '!D384</f>
        <v>Hot Spring</v>
      </c>
      <c r="E384" s="26">
        <f>'Fluid (molkg) '!E384</f>
        <v>0</v>
      </c>
      <c r="F384" s="40">
        <f>'Fluid (molkg) '!F384</f>
        <v>0</v>
      </c>
      <c r="G384" s="26">
        <f>'Fluid (molkg) '!G384</f>
        <v>41.615471999999997</v>
      </c>
      <c r="H384" s="26">
        <f>'Fluid (molkg) '!H384</f>
        <v>-120.10385599999999</v>
      </c>
      <c r="I384" s="82" t="str">
        <f>'Fluid (molkg) '!I384</f>
        <v>LCGC-17 (Seyferth HS)</v>
      </c>
      <c r="J384" s="217">
        <f>'Fluid (molkg) '!J384</f>
        <v>1.8846222013477489E-3</v>
      </c>
      <c r="K384" s="41">
        <f>'Fluid (molkg) '!K384</f>
        <v>149.9</v>
      </c>
      <c r="L384" s="41">
        <f>'Fluid (molkg) '!L384</f>
        <v>65.5</v>
      </c>
      <c r="M384" s="26">
        <f>'Fluid (molkg) '!M384</f>
        <v>2003</v>
      </c>
      <c r="N384" s="267">
        <f>'Fluid (molkg) '!N384</f>
        <v>1.8620871366628593E-8</v>
      </c>
      <c r="O384" s="267" t="str">
        <f>'Fluid (molkg) '!O384</f>
        <v/>
      </c>
      <c r="P384" s="55"/>
      <c r="Q384" s="268"/>
      <c r="R384" s="265" t="s">
        <v>492</v>
      </c>
      <c r="S384" s="267">
        <f>('Fluid (original units) sorted'!AF384/S$413)*S$414</f>
        <v>0.27370721633813117</v>
      </c>
      <c r="T384" s="267">
        <f>('Fluid (original units) sorted'!AB384/T$413)*T$414</f>
        <v>1.5110592492559425</v>
      </c>
      <c r="U384" s="267">
        <f>('Fluid (original units) sorted'!AD384/U$413)*U$414</f>
        <v>7.7657694045341268</v>
      </c>
      <c r="V384" s="267">
        <f>('Fluid (original units) sorted'!AE384/V$413)*V$414</f>
        <v>6.1207796237271879</v>
      </c>
      <c r="W384" s="267">
        <f>('Fluid (original units) sorted'!V384/W$413)*W$414</f>
        <v>1.4071856287425151</v>
      </c>
      <c r="X384" s="267">
        <f>('Fluid (original units) sorted'!T384/X$413)*X$414</f>
        <v>14.049727335245198</v>
      </c>
      <c r="Y384" s="267">
        <f>('Fluid (original units) sorted'!U384/Y$413)*Y$414</f>
        <v>0.23914083221009608</v>
      </c>
      <c r="Z384" s="267">
        <f>('Fluid (original units) sorted'!W384/Z$413)*Z$414</f>
        <v>3.4560789960913392E-2</v>
      </c>
      <c r="AA384" s="267"/>
      <c r="AB384" s="269"/>
      <c r="AC384" s="265">
        <f t="shared" si="5"/>
        <v>9.9842743190891401</v>
      </c>
      <c r="AD384" s="218"/>
      <c r="AE384" s="131"/>
      <c r="AF384" s="131"/>
      <c r="AG384" s="131"/>
      <c r="AH384" s="54"/>
      <c r="AJ384" s="82"/>
      <c r="AL384" s="71"/>
      <c r="AM384" s="217"/>
      <c r="AN384" s="219"/>
      <c r="AO384" s="71"/>
      <c r="AP384" s="71"/>
    </row>
    <row r="385" spans="1:42" s="26" customFormat="1">
      <c r="A385" s="26" t="str">
        <f>'Fluid (molkg) '!A385</f>
        <v>Seyferth (Chicken) Hot Spring</v>
      </c>
      <c r="B385" s="39" t="str">
        <f>'Fluid (molkg) '!B385</f>
        <v>Surprise Valley Resort Area (East Side of Valley)</v>
      </c>
      <c r="C385" s="39" t="str">
        <f>'Fluid (molkg) '!C385</f>
        <v>Irrigation</v>
      </c>
      <c r="D385" s="39" t="str">
        <f>'Fluid (molkg) '!D385</f>
        <v>Hot Spring</v>
      </c>
      <c r="E385" s="50">
        <f>'Fluid (molkg) '!E385</f>
        <v>0</v>
      </c>
      <c r="F385" s="78">
        <f>'Fluid (molkg) '!F385</f>
        <v>0</v>
      </c>
      <c r="G385" s="26">
        <f>'Fluid (molkg) '!G385</f>
        <v>41.615471999999997</v>
      </c>
      <c r="H385" s="26">
        <f>'Fluid (molkg) '!H385</f>
        <v>-120.10385599999999</v>
      </c>
      <c r="I385" s="50" t="str">
        <f>'Fluid (molkg) '!I385</f>
        <v>43N/16E-12D01</v>
      </c>
      <c r="J385" s="217">
        <f>'Fluid (molkg) '!J385</f>
        <v>-0.81728250117279067</v>
      </c>
      <c r="K385" s="41">
        <f>'Fluid (molkg) '!K385</f>
        <v>158</v>
      </c>
      <c r="L385" s="41">
        <f>'Fluid (molkg) '!L385</f>
        <v>70</v>
      </c>
      <c r="M385" s="42">
        <f>'Fluid (molkg) '!M385</f>
        <v>30483</v>
      </c>
      <c r="N385" s="270">
        <f>'Fluid (molkg) '!N385</f>
        <v>2.5118864315095812E-9</v>
      </c>
      <c r="O385" s="270">
        <f>'Fluid (molkg) '!O385</f>
        <v>5.0118723362727114E-9</v>
      </c>
      <c r="P385" s="52"/>
      <c r="Q385" s="267"/>
      <c r="R385" s="265" t="s">
        <v>492</v>
      </c>
      <c r="S385" s="267"/>
      <c r="T385" s="267">
        <f>('Fluid (original units) sorted'!AB385/T$413)*T$414</f>
        <v>1.0191143895954415</v>
      </c>
      <c r="U385" s="267">
        <f>('Fluid (original units) sorted'!AD385/U$413)*U$414</f>
        <v>8.1613447897516824</v>
      </c>
      <c r="V385" s="267">
        <f>('Fluid (original units) sorted'!AE385/V$413)*V$414</f>
        <v>6.2053986968662729</v>
      </c>
      <c r="W385" s="267">
        <f>('Fluid (original units) sorted'!V385/W$413)*W$414</f>
        <v>1.5469061876247505</v>
      </c>
      <c r="X385" s="267"/>
      <c r="Y385" s="267"/>
      <c r="Z385" s="267"/>
      <c r="AA385" s="267"/>
      <c r="AB385" s="269"/>
      <c r="AC385" s="265"/>
      <c r="AD385" s="218"/>
      <c r="AE385" s="131"/>
      <c r="AF385" s="131"/>
      <c r="AG385" s="132"/>
      <c r="AH385" s="44"/>
      <c r="AL385" s="71"/>
      <c r="AM385" s="217"/>
      <c r="AN385" s="219"/>
      <c r="AO385" s="71"/>
      <c r="AP385" s="71"/>
    </row>
    <row r="386" spans="1:42" s="26" customFormat="1">
      <c r="B386" s="39"/>
      <c r="C386" s="39"/>
      <c r="D386" s="39"/>
      <c r="F386" s="40"/>
      <c r="J386" s="217"/>
      <c r="K386" s="44"/>
      <c r="L386" s="41"/>
      <c r="M386" s="40"/>
      <c r="N386" s="267"/>
      <c r="O386" s="267"/>
      <c r="P386" s="52"/>
      <c r="Q386" s="267"/>
      <c r="R386" s="265" t="s">
        <v>492</v>
      </c>
      <c r="S386" s="267"/>
      <c r="T386" s="267"/>
      <c r="U386" s="267"/>
      <c r="V386" s="267"/>
      <c r="W386" s="267"/>
      <c r="X386" s="267"/>
      <c r="Y386" s="267"/>
      <c r="Z386" s="267"/>
      <c r="AA386" s="267"/>
      <c r="AB386" s="269"/>
      <c r="AC386" s="265"/>
      <c r="AD386" s="218"/>
      <c r="AE386" s="131"/>
      <c r="AF386" s="131"/>
      <c r="AG386" s="131"/>
      <c r="AH386" s="44"/>
      <c r="AL386" s="71"/>
      <c r="AM386" s="217"/>
      <c r="AN386" s="219"/>
      <c r="AO386" s="71"/>
      <c r="AP386" s="71"/>
    </row>
    <row r="387" spans="1:42" s="26" customFormat="1">
      <c r="A387" s="26" t="str">
        <f>'Fluid (molkg) '!A387</f>
        <v>Seyferth (Chicken) Hot Spring</v>
      </c>
      <c r="B387" s="39" t="str">
        <f>'Fluid (molkg) '!B387</f>
        <v>Surprise Valley Resort Area (East Side of Valley)</v>
      </c>
      <c r="C387" s="39" t="str">
        <f>'Fluid (molkg) '!C387</f>
        <v>Irrigation</v>
      </c>
      <c r="D387" s="39" t="str">
        <f>'Fluid (molkg) '!D387</f>
        <v>Hot Spring</v>
      </c>
      <c r="E387" s="26">
        <f>'Fluid (molkg) '!E387</f>
        <v>0</v>
      </c>
      <c r="F387" s="40">
        <f>'Fluid (molkg) '!F387</f>
        <v>0</v>
      </c>
      <c r="G387" s="26">
        <f>'Fluid (molkg) '!G387</f>
        <v>41.615471999999997</v>
      </c>
      <c r="H387" s="26">
        <f>'Fluid (molkg) '!H387</f>
        <v>-120.10385599999999</v>
      </c>
      <c r="I387" s="26" t="str">
        <f>'Fluid (molkg) '!I387</f>
        <v>43N/16E-12D01</v>
      </c>
      <c r="J387" s="217">
        <f>'Fluid (molkg) '!J387</f>
        <v>-6.1925536225886802E-3</v>
      </c>
      <c r="K387" s="41">
        <f>'Fluid (molkg) '!K387</f>
        <v>183.92000000000002</v>
      </c>
      <c r="L387" s="41">
        <f>'Fluid (molkg) '!L387</f>
        <v>84.4</v>
      </c>
      <c r="M387" s="42">
        <f>'Fluid (molkg) '!M387</f>
        <v>21675</v>
      </c>
      <c r="N387" s="270" t="str">
        <f>'Fluid (molkg) '!N387</f>
        <v/>
      </c>
      <c r="O387" s="270">
        <f>'Fluid (molkg) '!O387</f>
        <v>1E-8</v>
      </c>
      <c r="P387" s="52"/>
      <c r="Q387" s="267"/>
      <c r="R387" s="265" t="s">
        <v>492</v>
      </c>
      <c r="S387" s="267">
        <f>('Fluid (original units) sorted'!AF387/S$413)*S$414</f>
        <v>0.2105440125677932</v>
      </c>
      <c r="T387" s="267">
        <f>('Fluid (original units) sorted'!AB387/T$413)*T$414</f>
        <v>1.0990449299558682</v>
      </c>
      <c r="U387" s="267">
        <f>('Fluid (original units) sorted'!AD387/U$413)*U$414</f>
        <v>7.7657694045341268</v>
      </c>
      <c r="V387" s="267">
        <f>('Fluid (original units) sorted'!AE387/V$413)*V$414</f>
        <v>6.2053986968662729</v>
      </c>
      <c r="W387" s="267">
        <f>('Fluid (original units) sorted'!V387/W$413)*W$414</f>
        <v>1.4970059880239521</v>
      </c>
      <c r="X387" s="267">
        <f>('Fluid (original units) sorted'!T387/X$413)*X$414</f>
        <v>13.266770393962185</v>
      </c>
      <c r="Y387" s="267">
        <f>('Fluid (original units) sorted'!U387/Y$413)*Y$414</f>
        <v>0.25576559594662684</v>
      </c>
      <c r="Z387" s="267">
        <f>('Fluid (original units) sorted'!W387/Z$413)*Z$414</f>
        <v>9.8745114174038265E-2</v>
      </c>
      <c r="AA387" s="267"/>
      <c r="AB387" s="269"/>
      <c r="AC387" s="265">
        <f t="shared" si="5"/>
        <v>8.8622026231667395</v>
      </c>
      <c r="AD387" s="218"/>
      <c r="AE387" s="131"/>
      <c r="AF387" s="131"/>
      <c r="AG387" s="131"/>
      <c r="AH387" s="44"/>
      <c r="AL387" s="71"/>
      <c r="AM387" s="217"/>
      <c r="AN387" s="219"/>
      <c r="AO387" s="71"/>
      <c r="AP387" s="71"/>
    </row>
    <row r="388" spans="1:42" s="26" customFormat="1">
      <c r="A388" s="26" t="str">
        <f>'Fluid (molkg) '!A388</f>
        <v>Seyferth (Chicken) Hot Spring</v>
      </c>
      <c r="B388" s="39" t="str">
        <f>'Fluid (molkg) '!B388</f>
        <v>Surprise Valley Resort Area (East Side of Valley)</v>
      </c>
      <c r="C388" s="39">
        <f>'Fluid (molkg) '!C388</f>
        <v>0</v>
      </c>
      <c r="D388" s="39" t="str">
        <f>'Fluid (molkg) '!D388</f>
        <v>Hot Spring</v>
      </c>
      <c r="E388" s="26">
        <f>'Fluid (molkg) '!E388</f>
        <v>0</v>
      </c>
      <c r="F388" s="40">
        <f>'Fluid (molkg) '!F388</f>
        <v>0</v>
      </c>
      <c r="G388" s="26">
        <f>'Fluid (molkg) '!G388</f>
        <v>41.615471999999997</v>
      </c>
      <c r="H388" s="26">
        <f>'Fluid (molkg) '!H388</f>
        <v>-120.10385599999999</v>
      </c>
      <c r="I388" s="51" t="str">
        <f>'Fluid (molkg) '!I388</f>
        <v>Seyferth Hot Springs</v>
      </c>
      <c r="J388" s="217">
        <f>'Fluid (molkg) '!J388</f>
        <v>-1.7341418615415161E-2</v>
      </c>
      <c r="K388" s="41">
        <f>'Fluid (molkg) '!K388</f>
        <v>185.72000000000003</v>
      </c>
      <c r="L388" s="41">
        <f>'Fluid (molkg) '!L388</f>
        <v>85.4</v>
      </c>
      <c r="M388" s="42">
        <f>'Fluid (molkg) '!M388</f>
        <v>26871</v>
      </c>
      <c r="N388" s="267">
        <f>'Fluid (molkg) '!N388</f>
        <v>1.9952623149688773E-8</v>
      </c>
      <c r="O388" s="267" t="str">
        <f>'Fluid (molkg) '!O388</f>
        <v/>
      </c>
      <c r="P388" s="55"/>
      <c r="Q388" s="268"/>
      <c r="R388" s="265" t="s">
        <v>492</v>
      </c>
      <c r="S388" s="267">
        <f>('Fluid (original units) sorted'!AF388/S$413)*S$414</f>
        <v>0.28423441696652085</v>
      </c>
      <c r="T388" s="267">
        <f>('Fluid (original units) sorted'!AB388/T$413)*T$414</f>
        <v>1.0325025238950583</v>
      </c>
      <c r="U388" s="267">
        <f>('Fluid (original units) sorted'!AD388/U$413)*U$414</f>
        <v>7.7033101331839857</v>
      </c>
      <c r="V388" s="267">
        <f>('Fluid (original units) sorted'!AE388/V$413)*V$414</f>
        <v>6.2053986968662729</v>
      </c>
      <c r="W388" s="267">
        <f>('Fluid (original units) sorted'!V388/W$413)*W$414</f>
        <v>1.3972055888223553</v>
      </c>
      <c r="X388" s="267">
        <f>('Fluid (original units) sorted'!T388/X$413)*X$414</f>
        <v>13.049282354716903</v>
      </c>
      <c r="Y388" s="267">
        <f>('Fluid (original units) sorted'!U388/Y$413)*Y$414</f>
        <v>0.23018903635196414</v>
      </c>
      <c r="Z388" s="267">
        <f>('Fluid (original units) sorted'!W388/Z$413)*Z$414</f>
        <v>8.2287595145031887E-3</v>
      </c>
      <c r="AA388" s="267"/>
      <c r="AB388" s="269"/>
      <c r="AC388" s="265">
        <f t="shared" si="5"/>
        <v>9.3395577995902404</v>
      </c>
      <c r="AD388" s="218"/>
      <c r="AE388" s="131"/>
      <c r="AF388" s="131"/>
      <c r="AG388" s="131"/>
      <c r="AH388" s="54"/>
      <c r="AJ388" s="82"/>
      <c r="AL388" s="71"/>
      <c r="AM388" s="217"/>
      <c r="AN388" s="219"/>
      <c r="AO388" s="71"/>
      <c r="AP388" s="71"/>
    </row>
    <row r="389" spans="1:42" s="26" customFormat="1">
      <c r="B389" s="39"/>
      <c r="C389" s="39"/>
      <c r="D389" s="39"/>
      <c r="F389" s="40"/>
      <c r="J389" s="217"/>
      <c r="K389" s="44"/>
      <c r="L389" s="41"/>
      <c r="M389" s="40"/>
      <c r="N389" s="267"/>
      <c r="O389" s="267"/>
      <c r="P389" s="52"/>
      <c r="Q389" s="267"/>
      <c r="R389" s="265" t="s">
        <v>492</v>
      </c>
      <c r="S389" s="267"/>
      <c r="T389" s="267"/>
      <c r="U389" s="267"/>
      <c r="V389" s="267"/>
      <c r="W389" s="267"/>
      <c r="X389" s="267"/>
      <c r="Y389" s="267"/>
      <c r="Z389" s="267"/>
      <c r="AA389" s="267"/>
      <c r="AB389" s="269"/>
      <c r="AC389" s="265"/>
      <c r="AD389" s="218"/>
      <c r="AE389" s="131"/>
      <c r="AF389" s="131"/>
      <c r="AG389" s="131"/>
      <c r="AH389" s="44"/>
      <c r="AL389" s="71"/>
      <c r="AM389" s="217"/>
      <c r="AN389" s="219"/>
      <c r="AO389" s="71"/>
      <c r="AP389" s="71"/>
    </row>
    <row r="390" spans="1:42" s="26" customFormat="1">
      <c r="A390" s="26" t="str">
        <f>'Fluid (molkg) '!A390</f>
        <v>Seyferth (Chicken) Hot Spring</v>
      </c>
      <c r="B390" s="39" t="str">
        <f>'Fluid (molkg) '!B390</f>
        <v>Surprise Valley Resort Area (East Side of Valley)</v>
      </c>
      <c r="C390" s="39">
        <f>'Fluid (molkg) '!C390</f>
        <v>0</v>
      </c>
      <c r="D390" s="39" t="str">
        <f>'Fluid (molkg) '!D390</f>
        <v>Hot Spring</v>
      </c>
      <c r="E390" s="26">
        <f>'Fluid (molkg) '!E390</f>
        <v>0</v>
      </c>
      <c r="F390" s="40">
        <f>'Fluid (molkg) '!F390</f>
        <v>20</v>
      </c>
      <c r="G390" s="26">
        <f>'Fluid (molkg) '!G390</f>
        <v>41.615471999999997</v>
      </c>
      <c r="H390" s="26">
        <f>'Fluid (molkg) '!H390</f>
        <v>-120.10385599999999</v>
      </c>
      <c r="I390" s="40" t="str">
        <f>'Fluid (molkg) '!I390</f>
        <v>SVF 29 Seyferth Spring</v>
      </c>
      <c r="J390" s="220">
        <f>'Fluid (molkg) '!J390</f>
        <v>0.04</v>
      </c>
      <c r="K390" s="41">
        <f>'Fluid (molkg) '!K390</f>
        <v>186.8</v>
      </c>
      <c r="L390" s="41">
        <f>'Fluid (molkg) '!L390</f>
        <v>86</v>
      </c>
      <c r="M390" s="58">
        <f>'Fluid (molkg) '!M390</f>
        <v>1974</v>
      </c>
      <c r="N390" s="267" t="str">
        <f>'Fluid (molkg) '!N390</f>
        <v/>
      </c>
      <c r="O390" s="267" t="str">
        <f>'Fluid (molkg) '!O390</f>
        <v/>
      </c>
      <c r="P390" s="52"/>
      <c r="Q390" s="267"/>
      <c r="R390" s="265" t="s">
        <v>492</v>
      </c>
      <c r="S390" s="267">
        <f>('Fluid (original units) sorted'!AF390/S$413)*S$414</f>
        <v>0.26844361602393629</v>
      </c>
      <c r="T390" s="267">
        <f>('Fluid (original units) sorted'!AB390/T$413)*T$414</f>
        <v>1.2127807423529258</v>
      </c>
      <c r="U390" s="267">
        <f>('Fluid (original units) sorted'!AD390/U$413)*U$414</f>
        <v>7.9115077043511208</v>
      </c>
      <c r="V390" s="267">
        <f>('Fluid (original units) sorted'!AE390/V$413)*V$414</f>
        <v>6.0079541928750739</v>
      </c>
      <c r="W390" s="267">
        <f>('Fluid (original units) sorted'!V390/W$413)*W$414</f>
        <v>1.5469061876247505</v>
      </c>
      <c r="X390" s="267">
        <f>('Fluid (original units) sorted'!T390/X$413)*X$414</f>
        <v>14.876181884377269</v>
      </c>
      <c r="Y390" s="267">
        <f>('Fluid (original units) sorted'!U390/Y$413)*Y$414</f>
        <v>0.24809262806822799</v>
      </c>
      <c r="Z390" s="267">
        <f>('Fluid (original units) sorted'!W390/Z$413)*Z$414</f>
        <v>2.3863402592059244E-2</v>
      </c>
      <c r="AA390" s="267"/>
      <c r="AB390" s="269"/>
      <c r="AC390" s="265">
        <f t="shared" ref="AC390:AC410" si="6">X390/W390</f>
        <v>9.6167317729974346</v>
      </c>
      <c r="AD390" s="218"/>
      <c r="AE390" s="131"/>
      <c r="AF390" s="131"/>
      <c r="AG390" s="131"/>
      <c r="AH390" s="41"/>
      <c r="AJ390" s="40"/>
      <c r="AL390" s="71"/>
      <c r="AM390" s="217"/>
      <c r="AN390" s="219"/>
      <c r="AO390" s="71"/>
      <c r="AP390" s="71"/>
    </row>
    <row r="391" spans="1:42" s="26" customFormat="1">
      <c r="A391" s="26" t="str">
        <f>'Fluid (molkg) '!A391</f>
        <v>Seyferth (Chicken) Hot Spring</v>
      </c>
      <c r="B391" s="39" t="str">
        <f>'Fluid (molkg) '!B391</f>
        <v>Surprise Valley Resort Area (East Side of Valley)</v>
      </c>
      <c r="C391" s="39" t="str">
        <f>'Fluid (molkg) '!C391</f>
        <v>Irrigation</v>
      </c>
      <c r="D391" s="39" t="str">
        <f>'Fluid (molkg) '!D391</f>
        <v>Hot Spring</v>
      </c>
      <c r="E391" s="50">
        <f>'Fluid (molkg) '!E391</f>
        <v>0</v>
      </c>
      <c r="F391" s="78">
        <f>'Fluid (molkg) '!F391</f>
        <v>0</v>
      </c>
      <c r="G391" s="26">
        <f>'Fluid (molkg) '!G391</f>
        <v>41.615471999999997</v>
      </c>
      <c r="H391" s="26">
        <f>'Fluid (molkg) '!H391</f>
        <v>-120.10385599999999</v>
      </c>
      <c r="I391" s="50" t="str">
        <f>'Fluid (molkg) '!I391</f>
        <v>43N/16E-12D01</v>
      </c>
      <c r="J391" s="217">
        <f>'Fluid (molkg) '!J391</f>
        <v>0.35350932469387802</v>
      </c>
      <c r="K391" s="104">
        <f>'Fluid (molkg) '!K391</f>
        <v>0</v>
      </c>
      <c r="L391" s="41">
        <f>'Fluid (molkg) '!L391</f>
        <v>0</v>
      </c>
      <c r="M391" s="42">
        <f>'Fluid (molkg) '!M391</f>
        <v>30245</v>
      </c>
      <c r="N391" s="270">
        <f>'Fluid (molkg) '!N391</f>
        <v>5.0118723362727114E-9</v>
      </c>
      <c r="O391" s="270">
        <f>'Fluid (molkg) '!O391</f>
        <v>1.2589254117941638E-8</v>
      </c>
      <c r="P391" s="52"/>
      <c r="Q391" s="267"/>
      <c r="R391" s="265" t="s">
        <v>492</v>
      </c>
      <c r="S391" s="267">
        <f>('Fluid (original units) sorted'!AF391/S$413)*S$414</f>
        <v>0.31581601885168981</v>
      </c>
      <c r="T391" s="267">
        <f>('Fluid (original units) sorted'!AB391/T$413)*T$414</f>
        <v>0.8992185790548014</v>
      </c>
      <c r="U391" s="267"/>
      <c r="V391" s="267">
        <f>('Fluid (original units) sorted'!AE391/V$413)*V$414</f>
        <v>6.1489859814402159</v>
      </c>
      <c r="W391" s="267">
        <f>('Fluid (original units) sorted'!V391/W$413)*W$414</f>
        <v>1.5469061876247505</v>
      </c>
      <c r="X391" s="267">
        <f>('Fluid (original units) sorted'!T391/X$413)*X$414</f>
        <v>13.614751256754635</v>
      </c>
      <c r="Y391" s="267">
        <f>('Fluid (original units) sorted'!U391/Y$413)*Y$414</f>
        <v>0.25576559594662684</v>
      </c>
      <c r="Z391" s="267"/>
      <c r="AA391" s="267"/>
      <c r="AB391" s="269"/>
      <c r="AC391" s="265">
        <f t="shared" si="6"/>
        <v>8.801277909205254</v>
      </c>
      <c r="AD391" s="218"/>
      <c r="AE391" s="132"/>
      <c r="AF391" s="131"/>
      <c r="AG391" s="131"/>
      <c r="AH391" s="44"/>
      <c r="AL391" s="71"/>
      <c r="AM391" s="217"/>
      <c r="AN391" s="219"/>
      <c r="AO391" s="71"/>
      <c r="AP391" s="71"/>
    </row>
    <row r="392" spans="1:42" s="26" customFormat="1">
      <c r="B392" s="39"/>
      <c r="C392" s="39"/>
      <c r="D392" s="39"/>
      <c r="F392" s="40"/>
      <c r="J392" s="217"/>
      <c r="K392" s="41"/>
      <c r="L392" s="41"/>
      <c r="M392" s="106"/>
      <c r="N392" s="286"/>
      <c r="O392" s="286"/>
      <c r="P392" s="71"/>
      <c r="Q392" s="268"/>
      <c r="R392" s="265" t="s">
        <v>492</v>
      </c>
      <c r="S392" s="267"/>
      <c r="T392" s="267"/>
      <c r="U392" s="267"/>
      <c r="V392" s="267"/>
      <c r="W392" s="267"/>
      <c r="X392" s="267"/>
      <c r="Y392" s="267"/>
      <c r="Z392" s="267"/>
      <c r="AA392" s="267"/>
      <c r="AB392" s="286"/>
      <c r="AC392" s="265"/>
      <c r="AD392" s="218"/>
      <c r="AE392" s="131"/>
      <c r="AF392" s="131"/>
      <c r="AG392" s="131"/>
      <c r="AH392" s="54"/>
      <c r="AJ392" s="82"/>
      <c r="AL392" s="71"/>
      <c r="AM392" s="217"/>
      <c r="AN392" s="219"/>
      <c r="AO392" s="71"/>
      <c r="AP392" s="71"/>
    </row>
    <row r="393" spans="1:42" s="26" customFormat="1">
      <c r="A393" s="26" t="str">
        <f>'Fluid (molkg) '!A393</f>
        <v>Surprise Valley Hot Springs</v>
      </c>
      <c r="B393" s="39" t="str">
        <f>'Fluid (molkg) '!B393</f>
        <v>Surprise Valley Resort Area (East Side of Valley)</v>
      </c>
      <c r="C393" s="39">
        <f>'Fluid (molkg) '!C393</f>
        <v>0</v>
      </c>
      <c r="D393" s="39" t="str">
        <f>'Fluid (molkg) '!D393</f>
        <v>Hot Spring</v>
      </c>
      <c r="E393" s="26">
        <f>'Fluid (molkg) '!E393</f>
        <v>0</v>
      </c>
      <c r="F393" s="40">
        <f>'Fluid (molkg) '!F393</f>
        <v>0</v>
      </c>
      <c r="G393" s="26">
        <f>'Fluid (molkg) '!G393</f>
        <v>41.533811999999998</v>
      </c>
      <c r="H393" s="26">
        <f>'Fluid (molkg) '!H393</f>
        <v>-120.075171</v>
      </c>
      <c r="I393" s="51" t="str">
        <f>'Fluid (molkg) '!I393</f>
        <v>SVF 7 Spring (Surprise Valley HS)</v>
      </c>
      <c r="J393" s="217">
        <f>'Fluid (molkg) '!J393</f>
        <v>1.4149932317242422E-2</v>
      </c>
      <c r="K393" s="41">
        <f>'Fluid (molkg) '!K393</f>
        <v>177.8</v>
      </c>
      <c r="L393" s="41">
        <f>'Fluid (molkg) '!L393</f>
        <v>81</v>
      </c>
      <c r="M393" s="58">
        <f>'Fluid (molkg) '!M393</f>
        <v>1974</v>
      </c>
      <c r="N393" s="267" t="str">
        <f>'Fluid (molkg) '!N393</f>
        <v/>
      </c>
      <c r="O393" s="267" t="str">
        <f>'Fluid (molkg) '!O393</f>
        <v/>
      </c>
      <c r="P393" s="55"/>
      <c r="Q393" s="268"/>
      <c r="R393" s="265" t="s">
        <v>492</v>
      </c>
      <c r="S393" s="267">
        <f>('Fluid (original units) sorted'!AF393/S$413)*S$414</f>
        <v>0.26318001570974148</v>
      </c>
      <c r="T393" s="267">
        <f>('Fluid (original units) sorted'!AB393/T$413)*T$414</f>
        <v>0.98497462993798424</v>
      </c>
      <c r="U393" s="267">
        <f>('Fluid (original units) sorted'!AD393/U$413)*U$414</f>
        <v>6.0377295638469075</v>
      </c>
      <c r="V393" s="267">
        <f>('Fluid (original units) sorted'!AE393/V$413)*V$414</f>
        <v>5.4156206809014744</v>
      </c>
      <c r="W393" s="267">
        <f>('Fluid (original units) sorted'!V393/W$413)*W$414</f>
        <v>0.84830339321357284</v>
      </c>
      <c r="X393" s="267">
        <f>('Fluid (original units) sorted'!T393/X$413)*X$414</f>
        <v>12.048837374188606</v>
      </c>
      <c r="Y393" s="267">
        <f>('Fluid (original units) sorted'!U393/Y$413)*Y$414</f>
        <v>0.1534593575679761</v>
      </c>
      <c r="Z393" s="267">
        <f>('Fluid (original units) sorted'!W393/Z$413)*Z$414</f>
        <v>4.1143797572515944E-3</v>
      </c>
      <c r="AA393" s="267"/>
      <c r="AB393" s="269"/>
      <c r="AC393" s="265">
        <f t="shared" si="6"/>
        <v>14.203452998749393</v>
      </c>
      <c r="AD393" s="218"/>
      <c r="AE393" s="131"/>
      <c r="AF393" s="131"/>
      <c r="AG393" s="131"/>
      <c r="AH393" s="54"/>
      <c r="AJ393" s="51"/>
      <c r="AL393" s="71"/>
      <c r="AM393" s="217"/>
      <c r="AN393" s="219"/>
      <c r="AO393" s="71"/>
      <c r="AP393" s="71"/>
    </row>
    <row r="394" spans="1:42" s="26" customFormat="1">
      <c r="B394" s="39"/>
      <c r="C394" s="39"/>
      <c r="D394" s="39"/>
      <c r="F394" s="40"/>
      <c r="J394" s="217"/>
      <c r="K394" s="44"/>
      <c r="L394" s="41"/>
      <c r="M394" s="40"/>
      <c r="N394" s="267"/>
      <c r="O394" s="267"/>
      <c r="P394" s="52"/>
      <c r="Q394" s="267"/>
      <c r="R394" s="265" t="s">
        <v>492</v>
      </c>
      <c r="S394" s="267"/>
      <c r="T394" s="267"/>
      <c r="U394" s="267"/>
      <c r="V394" s="267"/>
      <c r="W394" s="267"/>
      <c r="X394" s="267"/>
      <c r="Y394" s="267"/>
      <c r="Z394" s="267"/>
      <c r="AA394" s="267"/>
      <c r="AB394" s="269"/>
      <c r="AC394" s="265"/>
      <c r="AD394" s="218"/>
      <c r="AE394" s="131"/>
      <c r="AF394" s="131"/>
      <c r="AG394" s="131"/>
      <c r="AH394" s="44"/>
      <c r="AL394" s="71"/>
      <c r="AM394" s="217"/>
      <c r="AN394" s="219"/>
      <c r="AO394" s="71"/>
      <c r="AP394" s="71"/>
    </row>
    <row r="395" spans="1:42" s="26" customFormat="1">
      <c r="A395" s="26" t="str">
        <f>'Fluid (molkg) '!A395</f>
        <v>Surprise Valley Hot Springs</v>
      </c>
      <c r="B395" s="39" t="str">
        <f>'Fluid (molkg) '!B395</f>
        <v>Surprise Valley Resort Area (East Side of Valley)</v>
      </c>
      <c r="C395" s="39">
        <f>'Fluid (molkg) '!C395</f>
        <v>0</v>
      </c>
      <c r="D395" s="39" t="str">
        <f>'Fluid (molkg) '!D395</f>
        <v>Hot Spring</v>
      </c>
      <c r="E395" s="26">
        <f>'Fluid (molkg) '!E395</f>
        <v>0</v>
      </c>
      <c r="F395" s="40">
        <f>'Fluid (molkg) '!F395</f>
        <v>600</v>
      </c>
      <c r="G395" s="70">
        <f>'Fluid (molkg) '!G395</f>
        <v>41.530500000000004</v>
      </c>
      <c r="H395" s="70">
        <f>'Fluid (molkg) '!H395</f>
        <v>-120.0822</v>
      </c>
      <c r="I395" s="40" t="str">
        <f>'Fluid (molkg) '!I395</f>
        <v>SVF 5 Benmac Hot Spring</v>
      </c>
      <c r="J395" s="220">
        <f>'Fluid (molkg) '!J395</f>
        <v>0.01</v>
      </c>
      <c r="K395" s="41">
        <f>'Fluid (molkg) '!K395</f>
        <v>204.8</v>
      </c>
      <c r="L395" s="41">
        <f>'Fluid (molkg) '!L395</f>
        <v>96</v>
      </c>
      <c r="M395" s="58">
        <f>'Fluid (molkg) '!M395</f>
        <v>1974</v>
      </c>
      <c r="N395" s="267" t="str">
        <f>'Fluid (molkg) '!N395</f>
        <v/>
      </c>
      <c r="O395" s="267" t="str">
        <f>'Fluid (molkg) '!O395</f>
        <v/>
      </c>
      <c r="P395" s="52"/>
      <c r="Q395" s="267"/>
      <c r="R395" s="265" t="s">
        <v>492</v>
      </c>
      <c r="S395" s="267">
        <f>('Fluid (original units) sorted'!AF395/S$413)*S$414</f>
        <v>0.26318001570974148</v>
      </c>
      <c r="T395" s="267">
        <f>('Fluid (original units) sorted'!AB395/T$413)*T$414</f>
        <v>1.1963918134022105</v>
      </c>
      <c r="U395" s="267">
        <f>('Fluid (original units) sorted'!AD395/U$413)*U$414</f>
        <v>6.4541247061811777</v>
      </c>
      <c r="V395" s="267">
        <f>('Fluid (original units) sorted'!AE395/V$413)*V$414</f>
        <v>5.3027952500493605</v>
      </c>
      <c r="W395" s="267">
        <f>('Fluid (original units) sorted'!V395/W$413)*W$414</f>
        <v>0.89820359281437134</v>
      </c>
      <c r="X395" s="267">
        <f>('Fluid (original units) sorted'!T395/X$413)*X$414</f>
        <v>12.396818236981057</v>
      </c>
      <c r="Y395" s="267">
        <f>('Fluid (original units) sorted'!U395/Y$413)*Y$414</f>
        <v>0.1534593575679761</v>
      </c>
      <c r="Z395" s="267">
        <f>('Fluid (original units) sorted'!W395/Z$413)*Z$414</f>
        <v>4.1143797572515944E-3</v>
      </c>
      <c r="AA395" s="267"/>
      <c r="AB395" s="269"/>
      <c r="AC395" s="265">
        <f t="shared" si="6"/>
        <v>13.801790970505575</v>
      </c>
      <c r="AD395" s="218"/>
      <c r="AE395" s="131"/>
      <c r="AF395" s="131"/>
      <c r="AG395" s="131"/>
      <c r="AH395" s="41"/>
      <c r="AJ395" s="40"/>
      <c r="AL395" s="71"/>
      <c r="AM395" s="217"/>
      <c r="AN395" s="219"/>
      <c r="AO395" s="71"/>
      <c r="AP395" s="71"/>
    </row>
    <row r="396" spans="1:42" s="26" customFormat="1">
      <c r="B396" s="39"/>
      <c r="C396" s="39"/>
      <c r="D396" s="39"/>
      <c r="F396" s="40"/>
      <c r="J396" s="217"/>
      <c r="K396" s="44"/>
      <c r="L396" s="41"/>
      <c r="M396" s="40"/>
      <c r="N396" s="267"/>
      <c r="O396" s="267"/>
      <c r="P396" s="52"/>
      <c r="Q396" s="267"/>
      <c r="R396" s="265" t="s">
        <v>492</v>
      </c>
      <c r="S396" s="267"/>
      <c r="T396" s="267"/>
      <c r="U396" s="267"/>
      <c r="V396" s="267"/>
      <c r="W396" s="267"/>
      <c r="X396" s="267"/>
      <c r="Y396" s="267"/>
      <c r="Z396" s="267"/>
      <c r="AA396" s="267"/>
      <c r="AB396" s="269"/>
      <c r="AC396" s="265"/>
      <c r="AD396" s="218"/>
      <c r="AE396" s="131"/>
      <c r="AF396" s="131"/>
      <c r="AG396" s="131"/>
      <c r="AH396" s="44"/>
      <c r="AL396" s="71"/>
      <c r="AM396" s="217"/>
      <c r="AN396" s="219"/>
      <c r="AO396" s="71"/>
      <c r="AP396" s="71"/>
    </row>
    <row r="397" spans="1:42" s="26" customFormat="1">
      <c r="A397" s="26" t="str">
        <f>'Fluid (molkg) '!A397</f>
        <v>Surprise Valley Hot Springs</v>
      </c>
      <c r="B397" s="39" t="str">
        <f>'Fluid (molkg) '!B397</f>
        <v>Surprise Valley Resort Area (East Side of Valley)</v>
      </c>
      <c r="C397" s="39">
        <f>'Fluid (molkg) '!C397</f>
        <v>0</v>
      </c>
      <c r="D397" s="39" t="str">
        <f>'Fluid (molkg) '!D397</f>
        <v>Hot Spring</v>
      </c>
      <c r="E397" s="26">
        <f>'Fluid (molkg) '!E397</f>
        <v>0</v>
      </c>
      <c r="F397" s="40">
        <f>'Fluid (molkg) '!F397</f>
        <v>0</v>
      </c>
      <c r="G397" s="26">
        <f>'Fluid (molkg) '!G397</f>
        <v>41.532302000000001</v>
      </c>
      <c r="H397" s="26">
        <f>'Fluid (molkg) '!H397</f>
        <v>-120.077879</v>
      </c>
      <c r="I397" s="26" t="str">
        <f>'Fluid (molkg) '!I397</f>
        <v>LCGC-18 (Surprise Valley HS)</v>
      </c>
      <c r="J397" s="217">
        <f>'Fluid (molkg) '!J397</f>
        <v>-1.6602576277099143E-2</v>
      </c>
      <c r="K397" s="41">
        <f>'Fluid (molkg) '!K397</f>
        <v>205.52</v>
      </c>
      <c r="L397" s="41">
        <f>'Fluid (molkg) '!L397</f>
        <v>96.4</v>
      </c>
      <c r="M397" s="26">
        <f>'Fluid (molkg) '!M397</f>
        <v>2003</v>
      </c>
      <c r="N397" s="267">
        <f>'Fluid (molkg) '!N397</f>
        <v>5.8884365535558713E-9</v>
      </c>
      <c r="O397" s="267" t="str">
        <f>'Fluid (molkg) '!O397</f>
        <v/>
      </c>
      <c r="P397" s="55"/>
      <c r="Q397" s="268"/>
      <c r="R397" s="265" t="s">
        <v>492</v>
      </c>
      <c r="S397" s="267">
        <f>('Fluid (original units) sorted'!AF397/S$413)*S$414</f>
        <v>0.26844361602393629</v>
      </c>
      <c r="T397" s="267">
        <f>('Fluid (original units) sorted'!AB397/T$413)*T$414</f>
        <v>1.2176974210381402</v>
      </c>
      <c r="U397" s="267">
        <f>('Fluid (original units) sorted'!AD397/U$413)*U$414</f>
        <v>6.3292061634808965</v>
      </c>
      <c r="V397" s="267">
        <f>('Fluid (original units) sorted'!AE397/V$413)*V$414</f>
        <v>4.9361125997799897</v>
      </c>
      <c r="W397" s="267">
        <f>('Fluid (original units) sorted'!V397/W$413)*W$414</f>
        <v>0.87325349301397215</v>
      </c>
      <c r="X397" s="267">
        <f>('Fluid (original units) sorted'!T397/X$413)*X$414</f>
        <v>11.309378040754648</v>
      </c>
      <c r="Y397" s="267">
        <f>('Fluid (original units) sorted'!U397/Y$413)*Y$414</f>
        <v>0.15243629518418958</v>
      </c>
      <c r="Z397" s="267"/>
      <c r="AA397" s="267"/>
      <c r="AB397" s="269"/>
      <c r="AC397" s="265">
        <f t="shared" si="6"/>
        <v>12.950853482098465</v>
      </c>
      <c r="AD397" s="218"/>
      <c r="AE397" s="131"/>
      <c r="AF397" s="131"/>
      <c r="AG397" s="131"/>
      <c r="AH397" s="54"/>
      <c r="AJ397" s="82"/>
      <c r="AL397" s="71"/>
      <c r="AM397" s="217"/>
      <c r="AN397" s="219"/>
      <c r="AO397" s="71"/>
      <c r="AP397" s="71"/>
    </row>
    <row r="398" spans="1:42" s="26" customFormat="1">
      <c r="B398" s="39"/>
      <c r="C398" s="39"/>
      <c r="D398" s="39"/>
      <c r="F398" s="40"/>
      <c r="J398" s="217"/>
      <c r="K398" s="44"/>
      <c r="L398" s="41"/>
      <c r="M398" s="40"/>
      <c r="N398" s="267"/>
      <c r="O398" s="267"/>
      <c r="P398" s="52"/>
      <c r="Q398" s="267"/>
      <c r="R398" s="265" t="s">
        <v>492</v>
      </c>
      <c r="S398" s="267"/>
      <c r="T398" s="267"/>
      <c r="U398" s="267"/>
      <c r="V398" s="267"/>
      <c r="W398" s="267"/>
      <c r="X398" s="267"/>
      <c r="Y398" s="267"/>
      <c r="Z398" s="267"/>
      <c r="AA398" s="267"/>
      <c r="AB398" s="269"/>
      <c r="AC398" s="265"/>
      <c r="AD398" s="218"/>
      <c r="AE398" s="131"/>
      <c r="AF398" s="131"/>
      <c r="AG398" s="131"/>
      <c r="AH398" s="44"/>
      <c r="AL398" s="71"/>
      <c r="AM398" s="217"/>
      <c r="AN398" s="219"/>
      <c r="AO398" s="71"/>
      <c r="AP398" s="71"/>
    </row>
    <row r="399" spans="1:42" s="26" customFormat="1">
      <c r="B399" s="39"/>
      <c r="C399" s="39"/>
      <c r="D399" s="39"/>
      <c r="F399" s="40"/>
      <c r="J399" s="217"/>
      <c r="K399" s="44"/>
      <c r="L399" s="41"/>
      <c r="M399" s="40"/>
      <c r="N399" s="267"/>
      <c r="O399" s="267"/>
      <c r="P399" s="52"/>
      <c r="Q399" s="267"/>
      <c r="R399" s="265" t="s">
        <v>492</v>
      </c>
      <c r="S399" s="267"/>
      <c r="T399" s="267"/>
      <c r="U399" s="267"/>
      <c r="V399" s="267"/>
      <c r="W399" s="267"/>
      <c r="X399" s="267"/>
      <c r="Y399" s="267"/>
      <c r="Z399" s="267"/>
      <c r="AA399" s="267"/>
      <c r="AB399" s="269"/>
      <c r="AC399" s="265"/>
      <c r="AD399" s="218"/>
      <c r="AE399" s="131"/>
      <c r="AF399" s="131"/>
      <c r="AG399" s="131"/>
      <c r="AH399" s="44"/>
      <c r="AL399" s="71"/>
      <c r="AM399" s="217"/>
      <c r="AN399" s="219"/>
      <c r="AO399" s="71"/>
      <c r="AP399" s="71"/>
    </row>
    <row r="400" spans="1:42" s="26" customFormat="1">
      <c r="A400" s="26" t="str">
        <f>'Fluid (molkg) '!A400</f>
        <v>Surprise Valley Hot Springs</v>
      </c>
      <c r="B400" s="39" t="str">
        <f>'Fluid (molkg) '!B400</f>
        <v>Surprise Valley Resort Area (East Side of Valley)</v>
      </c>
      <c r="C400" s="39">
        <f>'Fluid (molkg) '!C400</f>
        <v>0</v>
      </c>
      <c r="D400" s="26" t="str">
        <f>'Fluid (molkg) '!D400</f>
        <v>Hot Well</v>
      </c>
      <c r="E400" s="26">
        <f>'Fluid (molkg) '!E400</f>
        <v>0</v>
      </c>
      <c r="F400" s="40">
        <f>'Fluid (molkg) '!F400</f>
        <v>100</v>
      </c>
      <c r="G400" s="26">
        <f>'Fluid (molkg) '!G400</f>
        <v>41.533332999999999</v>
      </c>
      <c r="H400" s="26">
        <f>'Fluid (molkg) '!H400</f>
        <v>-120.076667</v>
      </c>
      <c r="I400" s="40" t="str">
        <f>'Fluid (molkg) '!I400</f>
        <v>SVF 4 Mineral Well (Surprise Valley HS)</v>
      </c>
      <c r="J400" s="220">
        <f>'Fluid (molkg) '!J400</f>
        <v>0.02</v>
      </c>
      <c r="K400" s="41">
        <f>'Fluid (molkg) '!K400</f>
        <v>208.4</v>
      </c>
      <c r="L400" s="41">
        <f>'Fluid (molkg) '!L400</f>
        <v>98</v>
      </c>
      <c r="M400" s="58">
        <f>'Fluid (molkg) '!M400</f>
        <v>1974</v>
      </c>
      <c r="N400" s="267" t="str">
        <f>'Fluid (molkg) '!N400</f>
        <v/>
      </c>
      <c r="O400" s="267" t="str">
        <f>'Fluid (molkg) '!O400</f>
        <v/>
      </c>
      <c r="P400" s="52"/>
      <c r="Q400" s="267"/>
      <c r="R400" s="265" t="s">
        <v>492</v>
      </c>
      <c r="S400" s="267">
        <f>('Fluid (original units) sorted'!AF400/S$413)*S$414</f>
        <v>0.28423441696652085</v>
      </c>
      <c r="T400" s="267">
        <f>('Fluid (original units) sorted'!AB400/T$413)*T$414</f>
        <v>1.1308360975993497</v>
      </c>
      <c r="U400" s="267">
        <f>('Fluid (original units) sorted'!AD400/U$413)*U$414</f>
        <v>6.4541247061811777</v>
      </c>
      <c r="V400" s="267">
        <f>('Fluid (original units) sorted'!AE400/V$413)*V$414</f>
        <v>5.5848588271796462</v>
      </c>
      <c r="W400" s="267">
        <f>('Fluid (original units) sorted'!V400/W$413)*W$414</f>
        <v>0.84830339321357284</v>
      </c>
      <c r="X400" s="267">
        <f>('Fluid (original units) sorted'!T400/X$413)*X$414</f>
        <v>12.918789531169732</v>
      </c>
      <c r="Y400" s="267">
        <f>('Fluid (original units) sorted'!U400/Y$413)*Y$414</f>
        <v>0.1534593575679761</v>
      </c>
      <c r="Z400" s="267"/>
      <c r="AA400" s="267"/>
      <c r="AB400" s="269"/>
      <c r="AC400" s="265">
        <f t="shared" si="6"/>
        <v>15.228973070861262</v>
      </c>
      <c r="AD400" s="218"/>
      <c r="AE400" s="131"/>
      <c r="AF400" s="131"/>
      <c r="AG400" s="131"/>
      <c r="AH400" s="41"/>
      <c r="AJ400" s="40"/>
      <c r="AL400" s="71"/>
      <c r="AM400" s="217"/>
      <c r="AN400" s="219"/>
      <c r="AO400" s="71"/>
      <c r="AP400" s="71"/>
    </row>
    <row r="401" spans="1:43" s="26" customFormat="1">
      <c r="A401" s="26" t="str">
        <f>'Fluid (molkg) '!A401</f>
        <v>Surprise Valley Hot Springs</v>
      </c>
      <c r="B401" s="39" t="str">
        <f>'Fluid (molkg) '!B401</f>
        <v>Surprise Valley Resort Area (East Side of Valley)</v>
      </c>
      <c r="C401" s="39">
        <f>'Fluid (molkg) '!C401</f>
        <v>0</v>
      </c>
      <c r="D401" s="39" t="str">
        <f>'Fluid (molkg) '!D401</f>
        <v>Hot Spring</v>
      </c>
      <c r="E401" s="26">
        <f>'Fluid (molkg) '!E401</f>
        <v>0</v>
      </c>
      <c r="F401" s="40">
        <f>'Fluid (molkg) '!F401</f>
        <v>500</v>
      </c>
      <c r="G401" s="26">
        <f>'Fluid (molkg) '!G401</f>
        <v>41.532302000000001</v>
      </c>
      <c r="H401" s="26">
        <f>'Fluid (molkg) '!H401</f>
        <v>-120.077879</v>
      </c>
      <c r="I401" s="40" t="str">
        <f>'Fluid (molkg) '!I401</f>
        <v>SVF 6 Hotel Hot Spring</v>
      </c>
      <c r="J401" s="220">
        <f>'Fluid (molkg) '!J401</f>
        <v>0.01</v>
      </c>
      <c r="K401" s="41">
        <f>'Fluid (molkg) '!K401</f>
        <v>208.4</v>
      </c>
      <c r="L401" s="41">
        <f>'Fluid (molkg) '!L401</f>
        <v>98</v>
      </c>
      <c r="M401" s="58">
        <f>'Fluid (molkg) '!M401</f>
        <v>1974</v>
      </c>
      <c r="N401" s="267" t="str">
        <f>'Fluid (molkg) '!N401</f>
        <v/>
      </c>
      <c r="O401" s="267" t="str">
        <f>'Fluid (molkg) '!O401</f>
        <v/>
      </c>
      <c r="P401" s="52"/>
      <c r="Q401" s="267"/>
      <c r="R401" s="265" t="s">
        <v>492</v>
      </c>
      <c r="S401" s="267">
        <f>('Fluid (original units) sorted'!AF401/S$413)*S$414</f>
        <v>0.26318001570974148</v>
      </c>
      <c r="T401" s="267">
        <f>('Fluid (original units) sorted'!AB401/T$413)*T$414</f>
        <v>0.98333573704291266</v>
      </c>
      <c r="U401" s="267">
        <f>('Fluid (original units) sorted'!AD401/U$413)*U$414</f>
        <v>6.4541247061811777</v>
      </c>
      <c r="V401" s="267">
        <f>('Fluid (original units) sorted'!AE401/V$413)*V$414</f>
        <v>5.2463825346233035</v>
      </c>
      <c r="W401" s="267">
        <f>('Fluid (original units) sorted'!V401/W$413)*W$414</f>
        <v>0.74850299401197606</v>
      </c>
      <c r="X401" s="267">
        <f>('Fluid (original units) sorted'!T401/X$413)*X$414</f>
        <v>12.396818236981057</v>
      </c>
      <c r="Y401" s="267">
        <f>('Fluid (original units) sorted'!U401/Y$413)*Y$414</f>
        <v>0.1534593575679761</v>
      </c>
      <c r="Z401" s="267">
        <f>('Fluid (original units) sorted'!W401/Z$413)*Z$414</f>
        <v>4.1143797572515944E-3</v>
      </c>
      <c r="AA401" s="267"/>
      <c r="AB401" s="269"/>
      <c r="AC401" s="265">
        <f t="shared" si="6"/>
        <v>16.562149164606691</v>
      </c>
      <c r="AD401" s="45"/>
      <c r="AE401" s="131"/>
      <c r="AF401" s="131"/>
      <c r="AG401" s="131"/>
      <c r="AH401" s="41"/>
      <c r="AJ401" s="40"/>
      <c r="AL401" s="71"/>
      <c r="AM401" s="217"/>
      <c r="AN401" s="219"/>
      <c r="AO401" s="71"/>
      <c r="AP401" s="71"/>
    </row>
    <row r="402" spans="1:43" s="26" customFormat="1">
      <c r="A402" s="26" t="str">
        <f>'Fluid (molkg) '!A402</f>
        <v>Surprise Valley Hot Springs</v>
      </c>
      <c r="B402" s="39" t="str">
        <f>'Fluid (molkg) '!B402</f>
        <v>Surprise Valley Resort Area (East Side of Valley)</v>
      </c>
      <c r="C402" s="39">
        <f>'Fluid (molkg) '!C402</f>
        <v>0</v>
      </c>
      <c r="D402" s="26" t="str">
        <f>'Fluid (molkg) '!D402</f>
        <v>Hot Well</v>
      </c>
      <c r="E402" s="26">
        <f>'Fluid (molkg) '!E402</f>
        <v>0</v>
      </c>
      <c r="F402" s="40">
        <f>'Fluid (molkg) '!F402</f>
        <v>0</v>
      </c>
      <c r="G402" s="26">
        <f>'Fluid (molkg) '!G402</f>
        <v>41.533332999999999</v>
      </c>
      <c r="H402" s="26">
        <f>'Fluid (molkg) '!H402</f>
        <v>-120.076667</v>
      </c>
      <c r="I402" s="51" t="str">
        <f>'Fluid (molkg) '!I402</f>
        <v>Surprise Valley Mineral Well (Surprise Valley HS)</v>
      </c>
      <c r="J402" s="217">
        <f>'Fluid (molkg) '!J402</f>
        <v>-1.370884363090488E-2</v>
      </c>
      <c r="K402" s="41">
        <f>'Fluid (molkg) '!K402</f>
        <v>208.57999999999998</v>
      </c>
      <c r="L402" s="41">
        <f>'Fluid (molkg) '!L402</f>
        <v>98.1</v>
      </c>
      <c r="M402" s="42">
        <f>'Fluid (molkg) '!M402</f>
        <v>26872</v>
      </c>
      <c r="N402" s="267">
        <f>'Fluid (molkg) '!N402</f>
        <v>3.9810717055349665E-9</v>
      </c>
      <c r="O402" s="267" t="str">
        <f>'Fluid (molkg) '!O402</f>
        <v/>
      </c>
      <c r="P402" s="55"/>
      <c r="Q402" s="268"/>
      <c r="R402" s="265" t="s">
        <v>492</v>
      </c>
      <c r="S402" s="267">
        <f>('Fluid (original units) sorted'!AF402/S$413)*S$414</f>
        <v>0.26844361602393629</v>
      </c>
      <c r="T402" s="267">
        <f>('Fluid (original units) sorted'!AB402/T$413)*T$414</f>
        <v>0.93416895019076707</v>
      </c>
      <c r="U402" s="267">
        <f>('Fluid (original units) sorted'!AD402/U$413)*U$414</f>
        <v>6.6623222773483119</v>
      </c>
      <c r="V402" s="267">
        <f>('Fluid (original units) sorted'!AE402/V$413)*V$414</f>
        <v>5.6412715426057032</v>
      </c>
      <c r="W402" s="267">
        <f>('Fluid (original units) sorted'!V402/W$413)*W$414</f>
        <v>0.79840319361277445</v>
      </c>
      <c r="X402" s="267">
        <f>('Fluid (original units) sorted'!T402/X$413)*X$414</f>
        <v>12.179330197735775</v>
      </c>
      <c r="Y402" s="267">
        <f>('Fluid (original units) sorted'!U402/Y$413)*Y$414</f>
        <v>0.14067107777064475</v>
      </c>
      <c r="Z402" s="267">
        <f>('Fluid (original units) sorted'!W402/Z$413)*Z$414</f>
        <v>8.2287595145031887E-3</v>
      </c>
      <c r="AA402" s="267"/>
      <c r="AB402" s="269"/>
      <c r="AC402" s="265">
        <f t="shared" si="6"/>
        <v>15.254611072664058</v>
      </c>
      <c r="AD402" s="56"/>
      <c r="AE402" s="131"/>
      <c r="AF402" s="131"/>
      <c r="AG402" s="131"/>
      <c r="AH402" s="54"/>
      <c r="AJ402" s="51"/>
      <c r="AL402" s="71"/>
      <c r="AM402" s="217"/>
      <c r="AN402" s="219"/>
      <c r="AO402" s="71"/>
      <c r="AP402" s="71"/>
    </row>
    <row r="403" spans="1:43" s="26" customFormat="1">
      <c r="A403" s="26">
        <f>'Fluid (molkg) '!A403</f>
        <v>0</v>
      </c>
      <c r="B403" s="39">
        <f>'Fluid (molkg) '!B403</f>
        <v>0</v>
      </c>
      <c r="C403" s="39">
        <f>'Fluid (molkg) '!C403</f>
        <v>0</v>
      </c>
      <c r="D403" s="39">
        <f>'Fluid (molkg) '!D403</f>
        <v>0</v>
      </c>
      <c r="E403" s="26">
        <f>'Fluid (molkg) '!E403</f>
        <v>0</v>
      </c>
      <c r="F403" s="40">
        <f>'Fluid (molkg) '!F403</f>
        <v>0</v>
      </c>
      <c r="G403" s="26">
        <f>'Fluid (molkg) '!G403</f>
        <v>0</v>
      </c>
      <c r="H403" s="26">
        <f>'Fluid (molkg) '!H403</f>
        <v>0</v>
      </c>
      <c r="I403" s="26">
        <f>'Fluid (molkg) '!I403</f>
        <v>0</v>
      </c>
      <c r="J403" s="217">
        <f>'Fluid (molkg) '!J403</f>
        <v>0</v>
      </c>
      <c r="K403" s="44">
        <f>'Fluid (molkg) '!K403</f>
        <v>0</v>
      </c>
      <c r="L403" s="41">
        <f>'Fluid (molkg) '!L403</f>
        <v>0</v>
      </c>
      <c r="M403" s="40">
        <f>'Fluid (molkg) '!M403</f>
        <v>0</v>
      </c>
      <c r="N403" s="267" t="str">
        <f>'Fluid (molkg) '!N403</f>
        <v/>
      </c>
      <c r="O403" s="267" t="str">
        <f>'Fluid (molkg) '!O403</f>
        <v/>
      </c>
      <c r="P403" s="52"/>
      <c r="Q403" s="267"/>
      <c r="R403" s="265" t="s">
        <v>492</v>
      </c>
      <c r="S403" s="267">
        <f>('Fluid (original units) sorted'!AF403/S$413)*S$414</f>
        <v>0</v>
      </c>
      <c r="T403" s="267">
        <f>('Fluid (original units) sorted'!AB403/T$413)*T$414</f>
        <v>0</v>
      </c>
      <c r="U403" s="267">
        <f>('Fluid (original units) sorted'!AD403/U$413)*U$414</f>
        <v>0</v>
      </c>
      <c r="V403" s="267">
        <f>('Fluid (original units) sorted'!AE403/V$413)*V$414</f>
        <v>0</v>
      </c>
      <c r="W403" s="267">
        <f>('Fluid (original units) sorted'!V403/W$413)*W$414</f>
        <v>0</v>
      </c>
      <c r="X403" s="267">
        <f>('Fluid (original units) sorted'!T403/X$413)*X$414</f>
        <v>0</v>
      </c>
      <c r="Y403" s="267">
        <f>('Fluid (original units) sorted'!U403/Y$413)*Y$414</f>
        <v>0</v>
      </c>
      <c r="Z403" s="267"/>
      <c r="AA403" s="267"/>
      <c r="AB403" s="269"/>
      <c r="AC403" s="265" t="e">
        <f t="shared" si="6"/>
        <v>#DIV/0!</v>
      </c>
      <c r="AD403" s="44"/>
      <c r="AE403" s="131"/>
      <c r="AF403" s="131"/>
      <c r="AG403" s="131"/>
      <c r="AH403" s="44"/>
      <c r="AL403" s="71"/>
      <c r="AM403" s="217"/>
      <c r="AN403" s="219"/>
      <c r="AO403" s="71"/>
      <c r="AP403" s="71"/>
    </row>
    <row r="404" spans="1:43" s="26" customFormat="1">
      <c r="A404" s="26" t="str">
        <f>'Fluid (molkg) '!A404</f>
        <v>Surprise Valley Hot Springs</v>
      </c>
      <c r="B404" s="39" t="str">
        <f>'Fluid (molkg) '!B404</f>
        <v>Surprise Valley Resort Area (East Side of Valley)</v>
      </c>
      <c r="C404" s="39">
        <f>'Fluid (molkg) '!C404</f>
        <v>0</v>
      </c>
      <c r="D404" s="39" t="str">
        <f>'Fluid (molkg) '!D404</f>
        <v>Hot Spring</v>
      </c>
      <c r="E404" s="26">
        <f>'Fluid (molkg) '!E404</f>
        <v>0</v>
      </c>
      <c r="F404" s="40">
        <f>'Fluid (molkg) '!F404</f>
        <v>0</v>
      </c>
      <c r="G404" s="70">
        <f>'Fluid (molkg) '!G404</f>
        <v>41.53</v>
      </c>
      <c r="H404" s="70">
        <f>'Fluid (molkg) '!H404</f>
        <v>-120.13</v>
      </c>
      <c r="I404" s="51" t="str">
        <f>'Fluid (molkg) '!I404</f>
        <v>Cedarville Area (Spring)</v>
      </c>
      <c r="J404" s="217">
        <f>'Fluid (molkg) '!J404</f>
        <v>9.1230590782276338E-3</v>
      </c>
      <c r="K404" s="105">
        <f>'Fluid (molkg) '!K404</f>
        <v>0</v>
      </c>
      <c r="L404" s="41">
        <f>'Fluid (molkg) '!L404</f>
        <v>0</v>
      </c>
      <c r="M404" s="42">
        <f>'Fluid (molkg) '!M404</f>
        <v>22201</v>
      </c>
      <c r="N404" s="267">
        <f>'Fluid (molkg) '!N404</f>
        <v>7.9432823472428087E-9</v>
      </c>
      <c r="O404" s="267" t="str">
        <f>'Fluid (molkg) '!O404</f>
        <v/>
      </c>
      <c r="P404" s="55"/>
      <c r="Q404" s="268"/>
      <c r="R404" s="265" t="s">
        <v>492</v>
      </c>
      <c r="S404" s="267">
        <f>('Fluid (original units) sorted'!AF404/S$413)*S$414</f>
        <v>0.1052720062838966</v>
      </c>
      <c r="T404" s="267">
        <f>('Fluid (original units) sorted'!AB404/T$413)*T$414</f>
        <v>1.0488914528457736</v>
      </c>
      <c r="U404" s="267">
        <f>('Fluid (original units) sorted'!AD404/U$413)*U$414</f>
        <v>6.1210085923137623</v>
      </c>
      <c r="V404" s="267">
        <f>('Fluid (original units) sorted'!AE404/V$413)*V$414</f>
        <v>5.8669224043099311</v>
      </c>
      <c r="W404" s="267">
        <f>('Fluid (original units) sorted'!V404/W$413)*W$414</f>
        <v>1.2475049900199602</v>
      </c>
      <c r="X404" s="267">
        <f>('Fluid (original units) sorted'!T404/X$413)*X$414</f>
        <v>12.005339766339549</v>
      </c>
      <c r="Y404" s="267">
        <f>('Fluid (original units) sorted'!U404/Y$413)*Y$414</f>
        <v>0.13299810989224595</v>
      </c>
      <c r="Z404" s="267"/>
      <c r="AA404" s="267"/>
      <c r="AB404" s="269"/>
      <c r="AC404" s="265">
        <f t="shared" si="6"/>
        <v>9.6234803566977813</v>
      </c>
      <c r="AD404" s="53"/>
      <c r="AE404" s="131"/>
      <c r="AF404" s="131"/>
      <c r="AG404" s="131"/>
      <c r="AH404" s="54"/>
      <c r="AJ404" s="51"/>
      <c r="AL404" s="71"/>
      <c r="AM404" s="217"/>
      <c r="AN404" s="219"/>
      <c r="AO404" s="71"/>
      <c r="AP404" s="71"/>
    </row>
    <row r="405" spans="1:43" s="26" customFormat="1">
      <c r="A405" s="26" t="str">
        <f>'Fluid (molkg) '!A405</f>
        <v>Surprise Valley Resort</v>
      </c>
      <c r="B405" s="39" t="str">
        <f>'Fluid (molkg) '!B405</f>
        <v>Surprise Valley Resort Area (East Side of Valley)</v>
      </c>
      <c r="C405" s="39" t="str">
        <f>'Fluid (molkg) '!C405</f>
        <v>Baths</v>
      </c>
      <c r="D405" s="39" t="str">
        <f>'Fluid (molkg) '!D405</f>
        <v>Hot Spring</v>
      </c>
      <c r="E405" s="50">
        <f>'Fluid (molkg) '!E405</f>
        <v>0</v>
      </c>
      <c r="F405" s="78">
        <f>'Fluid (molkg) '!F405</f>
        <v>0</v>
      </c>
      <c r="G405" s="26">
        <f>'Fluid (molkg) '!G405</f>
        <v>41.532302000000001</v>
      </c>
      <c r="H405" s="26">
        <f>'Fluid (molkg) '!H405</f>
        <v>-120.077879</v>
      </c>
      <c r="I405" s="50" t="str">
        <f>'Fluid (molkg) '!I405</f>
        <v>42N/17E-06P01</v>
      </c>
      <c r="J405" s="217">
        <f>'Fluid (molkg) '!J405</f>
        <v>0.3261976221105819</v>
      </c>
      <c r="K405" s="41">
        <f>'Fluid (molkg) '!K405</f>
        <v>172.4</v>
      </c>
      <c r="L405" s="41">
        <f>'Fluid (molkg) '!L405</f>
        <v>78</v>
      </c>
      <c r="M405" s="42">
        <f>'Fluid (molkg) '!M405</f>
        <v>30193</v>
      </c>
      <c r="N405" s="270">
        <f>'Fluid (molkg) '!N405</f>
        <v>3.1622776601683779E-9</v>
      </c>
      <c r="O405" s="270">
        <f>'Fluid (molkg) '!O405</f>
        <v>1.2589254117941638E-8</v>
      </c>
      <c r="P405" s="52"/>
      <c r="Q405" s="267"/>
      <c r="R405" s="265" t="s">
        <v>492</v>
      </c>
      <c r="S405" s="267">
        <f>('Fluid (original units) sorted'!AF405/S$413)*S$414</f>
        <v>0.30528881822330012</v>
      </c>
      <c r="T405" s="267">
        <f>('Fluid (original units) sorted'!AB405/T$413)*T$414</f>
        <v>0.91920121414490796</v>
      </c>
      <c r="U405" s="267"/>
      <c r="V405" s="267">
        <f>('Fluid (original units) sorted'!AE405/V$413)*V$414</f>
        <v>5.1617634614842185</v>
      </c>
      <c r="W405" s="267">
        <f>('Fluid (original units) sorted'!V405/W$413)*W$414</f>
        <v>0.84830339321357284</v>
      </c>
      <c r="X405" s="267">
        <f>('Fluid (original units) sorted'!T405/X$413)*X$414</f>
        <v>11.570363687848987</v>
      </c>
      <c r="Y405" s="267">
        <f>('Fluid (original units) sorted'!U405/Y$413)*Y$414</f>
        <v>0.15090170160850983</v>
      </c>
      <c r="Z405" s="267"/>
      <c r="AA405" s="267"/>
      <c r="AB405" s="269"/>
      <c r="AC405" s="265">
        <f t="shared" si="6"/>
        <v>13.639416959087866</v>
      </c>
      <c r="AD405" s="44"/>
      <c r="AE405" s="132"/>
      <c r="AF405" s="131"/>
      <c r="AG405" s="131"/>
      <c r="AH405" s="44"/>
      <c r="AL405" s="71"/>
      <c r="AM405" s="217"/>
      <c r="AN405" s="219"/>
      <c r="AO405" s="71"/>
      <c r="AP405" s="71"/>
    </row>
    <row r="406" spans="1:43" s="26" customFormat="1">
      <c r="A406" s="26" t="str">
        <f>'Fluid (molkg) '!A406</f>
        <v>Surprise Valley Resort</v>
      </c>
      <c r="B406" s="39" t="str">
        <f>'Fluid (molkg) '!B406</f>
        <v>Surprise Valley Resort Area (East Side of Valley)</v>
      </c>
      <c r="C406" s="39" t="str">
        <f>'Fluid (molkg) '!C406</f>
        <v>Baths</v>
      </c>
      <c r="D406" s="39" t="str">
        <f>'Fluid (molkg) '!D406</f>
        <v>Hot Spring</v>
      </c>
      <c r="E406" s="50">
        <f>'Fluid (molkg) '!E406</f>
        <v>0</v>
      </c>
      <c r="F406" s="78">
        <f>'Fluid (molkg) '!F406</f>
        <v>0</v>
      </c>
      <c r="G406" s="26">
        <f>'Fluid (molkg) '!G406</f>
        <v>41.532302000000001</v>
      </c>
      <c r="H406" s="26">
        <f>'Fluid (molkg) '!H406</f>
        <v>-120.077879</v>
      </c>
      <c r="I406" s="50" t="str">
        <f>'Fluid (molkg) '!I406</f>
        <v>42N/17E-06P01</v>
      </c>
      <c r="J406" s="217">
        <f>'Fluid (molkg) '!J406</f>
        <v>-0.87370932635978427</v>
      </c>
      <c r="K406" s="41">
        <f>'Fluid (molkg) '!K406</f>
        <v>181.4</v>
      </c>
      <c r="L406" s="41">
        <f>'Fluid (molkg) '!L406</f>
        <v>83</v>
      </c>
      <c r="M406" s="42">
        <f>'Fluid (molkg) '!M406</f>
        <v>30482</v>
      </c>
      <c r="N406" s="270">
        <f>'Fluid (molkg) '!N406</f>
        <v>1.9952623149688824E-9</v>
      </c>
      <c r="O406" s="270">
        <f>'Fluid (molkg) '!O406</f>
        <v>3.9810717055349665E-9</v>
      </c>
      <c r="P406" s="52"/>
      <c r="Q406" s="267"/>
      <c r="R406" s="265" t="s">
        <v>492</v>
      </c>
      <c r="S406" s="267"/>
      <c r="T406" s="267">
        <f>('Fluid (original units) sorted'!AB406/T$413)*T$414</f>
        <v>0.8992185790548014</v>
      </c>
      <c r="U406" s="267">
        <f>('Fluid (original units) sorted'!AD406/U$413)*U$414</f>
        <v>6.4124851919477504</v>
      </c>
      <c r="V406" s="267">
        <f>('Fluid (original units) sorted'!AE406/V$413)*V$414</f>
        <v>5.2745888923363324</v>
      </c>
      <c r="W406" s="267">
        <f>('Fluid (original units) sorted'!V406/W$413)*W$414</f>
        <v>0.84830339321357284</v>
      </c>
      <c r="X406" s="267"/>
      <c r="Y406" s="267"/>
      <c r="Z406" s="267"/>
      <c r="AA406" s="267"/>
      <c r="AB406" s="269"/>
      <c r="AC406" s="265">
        <f t="shared" si="6"/>
        <v>0</v>
      </c>
      <c r="AD406" s="44"/>
      <c r="AE406" s="131"/>
      <c r="AF406" s="131"/>
      <c r="AG406" s="132"/>
      <c r="AH406" s="44"/>
      <c r="AL406" s="71"/>
      <c r="AM406" s="217"/>
      <c r="AN406" s="219"/>
      <c r="AO406" s="71"/>
      <c r="AP406" s="71"/>
    </row>
    <row r="407" spans="1:43" s="26" customFormat="1">
      <c r="A407" s="26" t="str">
        <f>'Fluid (molkg) '!A407</f>
        <v>Surprise Valley Resort</v>
      </c>
      <c r="B407" s="39" t="str">
        <f>'Fluid (molkg) '!B407</f>
        <v>Surprise Valley Resort Area (East Side of Valley)</v>
      </c>
      <c r="C407" s="39" t="str">
        <f>'Fluid (molkg) '!C407</f>
        <v>Domestic</v>
      </c>
      <c r="D407" s="39" t="str">
        <f>'Fluid (molkg) '!D407</f>
        <v>Hot Spring</v>
      </c>
      <c r="E407" s="26">
        <f>'Fluid (molkg) '!E407</f>
        <v>0</v>
      </c>
      <c r="F407" s="40">
        <f>'Fluid (molkg) '!F407</f>
        <v>0</v>
      </c>
      <c r="G407" s="26">
        <f>'Fluid (molkg) '!G407</f>
        <v>41.531453999999997</v>
      </c>
      <c r="H407" s="26">
        <f>'Fluid (molkg) '!H407</f>
        <v>-120.076043</v>
      </c>
      <c r="I407" s="26" t="str">
        <f>'Fluid (molkg) '!I407</f>
        <v>42N/17E-L01</v>
      </c>
      <c r="J407" s="217">
        <f>'Fluid (molkg) '!J407</f>
        <v>-6.0805507414753652E-3</v>
      </c>
      <c r="K407" s="41">
        <f>'Fluid (molkg) '!K407</f>
        <v>183.92000000000002</v>
      </c>
      <c r="L407" s="41">
        <f>'Fluid (molkg) '!L407</f>
        <v>84.4</v>
      </c>
      <c r="M407" s="42">
        <f>'Fluid (molkg) '!M407</f>
        <v>21677</v>
      </c>
      <c r="N407" s="270" t="str">
        <f>'Fluid (molkg) '!N407</f>
        <v/>
      </c>
      <c r="O407" s="270">
        <f>'Fluid (molkg) '!O407</f>
        <v>3.1622776601683779E-9</v>
      </c>
      <c r="P407" s="52"/>
      <c r="Q407" s="267"/>
      <c r="R407" s="265" t="s">
        <v>492</v>
      </c>
      <c r="S407" s="267">
        <f>('Fluid (original units) sorted'!AF407/S$413)*S$414</f>
        <v>0.31055241853749499</v>
      </c>
      <c r="T407" s="267">
        <f>('Fluid (original units) sorted'!AB407/T$413)*T$414</f>
        <v>0.8992185790548014</v>
      </c>
      <c r="U407" s="267">
        <f>('Fluid (original units) sorted'!AD407/U$413)*U$414</f>
        <v>6.2459271350140426</v>
      </c>
      <c r="V407" s="267">
        <f>('Fluid (original units) sorted'!AE407/V$413)*V$414</f>
        <v>5.3027952500493605</v>
      </c>
      <c r="W407" s="267">
        <f>('Fluid (original units) sorted'!V407/W$413)*W$414</f>
        <v>0.84830339321357284</v>
      </c>
      <c r="X407" s="267">
        <f>('Fluid (original units) sorted'!T407/X$413)*X$414</f>
        <v>11.613861295698044</v>
      </c>
      <c r="Y407" s="267">
        <f>('Fluid (original units) sorted'!U407/Y$413)*Y$414</f>
        <v>0.14834404564904355</v>
      </c>
      <c r="Z407" s="267">
        <f>('Fluid (original units) sorted'!W407/Z$413)*Z$414</f>
        <v>8.2287595145031887E-3</v>
      </c>
      <c r="AA407" s="267"/>
      <c r="AB407" s="269"/>
      <c r="AC407" s="265">
        <f t="shared" si="6"/>
        <v>13.690692962693459</v>
      </c>
      <c r="AD407" s="44"/>
      <c r="AE407" s="131"/>
      <c r="AF407" s="131"/>
      <c r="AG407" s="131"/>
      <c r="AH407" s="44"/>
      <c r="AL407" s="71"/>
      <c r="AM407" s="217"/>
      <c r="AN407" s="219"/>
      <c r="AO407" s="71"/>
      <c r="AP407" s="71"/>
    </row>
    <row r="408" spans="1:43" s="26" customFormat="1">
      <c r="A408" s="26" t="str">
        <f>'Fluid (molkg) '!A408</f>
        <v>Surprise Valley Resort</v>
      </c>
      <c r="B408" s="39" t="str">
        <f>'Fluid (molkg) '!B408</f>
        <v>Surprise Valley Resort Area (East Side of Valley)</v>
      </c>
      <c r="C408" s="39" t="str">
        <f>'Fluid (molkg) '!C408</f>
        <v>Baths</v>
      </c>
      <c r="D408" s="39" t="str">
        <f>'Fluid (molkg) '!D408</f>
        <v>Hot Spring</v>
      </c>
      <c r="E408" s="50">
        <f>'Fluid (molkg) '!E408</f>
        <v>0</v>
      </c>
      <c r="F408" s="78">
        <f>'Fluid (molkg) '!F408</f>
        <v>0</v>
      </c>
      <c r="G408" s="26">
        <f>'Fluid (molkg) '!G408</f>
        <v>41.532302000000001</v>
      </c>
      <c r="H408" s="26">
        <f>'Fluid (molkg) '!H408</f>
        <v>-120.077879</v>
      </c>
      <c r="I408" s="50" t="str">
        <f>'Fluid (molkg) '!I408</f>
        <v>42N/17E-06P01</v>
      </c>
      <c r="J408" s="217">
        <f>'Fluid (molkg) '!J408</f>
        <v>-7.0207219639656449E-3</v>
      </c>
      <c r="K408" s="41">
        <f>'Fluid (molkg) '!K408</f>
        <v>197.6</v>
      </c>
      <c r="L408" s="41">
        <f>'Fluid (molkg) '!L408</f>
        <v>92</v>
      </c>
      <c r="M408" s="42">
        <f>'Fluid (molkg) '!M408</f>
        <v>21067</v>
      </c>
      <c r="N408" s="270">
        <f>'Fluid (molkg) '!N408</f>
        <v>1.2589254117941623E-9</v>
      </c>
      <c r="O408" s="270" t="str">
        <f>'Fluid (molkg) '!O408</f>
        <v/>
      </c>
      <c r="P408" s="52"/>
      <c r="Q408" s="267"/>
      <c r="R408" s="265" t="s">
        <v>492</v>
      </c>
      <c r="S408" s="267">
        <f>('Fluid (original units) sorted'!AF408/S$413)*S$414</f>
        <v>0.24212561445296216</v>
      </c>
      <c r="T408" s="267">
        <f>('Fluid (original units) sorted'!AB408/T$413)*T$414</f>
        <v>1.2589060106767218</v>
      </c>
      <c r="U408" s="267">
        <f>('Fluid (original units) sorted'!AD408/U$413)*U$414</f>
        <v>6.2667468921307563</v>
      </c>
      <c r="V408" s="267">
        <f>('Fluid (original units) sorted'!AE408/V$413)*V$414</f>
        <v>5.2745888923363324</v>
      </c>
      <c r="W408" s="267">
        <f>('Fluid (original units) sorted'!V408/W$413)*W$414</f>
        <v>0.99800399201596812</v>
      </c>
      <c r="X408" s="267">
        <f>('Fluid (original units) sorted'!T408/X$413)*X$414</f>
        <v>11.744354119245212</v>
      </c>
      <c r="Y408" s="267">
        <f>('Fluid (original units) sorted'!U408/Y$413)*Y$414</f>
        <v>0.1534593575679761</v>
      </c>
      <c r="Z408" s="267">
        <f>('Fluid (original units) sorted'!W408/Z$413)*Z$414</f>
        <v>4.1143797572515947E-2</v>
      </c>
      <c r="AA408" s="267"/>
      <c r="AB408" s="269"/>
      <c r="AC408" s="265">
        <f t="shared" si="6"/>
        <v>11.767842827483703</v>
      </c>
      <c r="AD408" s="44"/>
      <c r="AE408" s="131"/>
      <c r="AF408" s="131"/>
      <c r="AG408" s="131"/>
      <c r="AH408" s="44"/>
      <c r="AL408" s="71"/>
      <c r="AM408" s="217"/>
      <c r="AN408" s="219"/>
      <c r="AO408" s="71"/>
      <c r="AP408" s="71"/>
    </row>
    <row r="409" spans="1:43" s="26" customFormat="1">
      <c r="A409" s="26" t="str">
        <f>'Fluid (molkg) '!A409</f>
        <v>Surprise Valley Resort</v>
      </c>
      <c r="B409" s="39" t="str">
        <f>'Fluid (molkg) '!B409</f>
        <v>Surprise Valley Resort Area (East Side of Valley)</v>
      </c>
      <c r="C409" s="39" t="str">
        <f>'Fluid (molkg) '!C409</f>
        <v>Baths</v>
      </c>
      <c r="D409" s="39" t="str">
        <f>'Fluid (molkg) '!D409</f>
        <v>Hot Spring</v>
      </c>
      <c r="E409" s="26">
        <f>'Fluid (molkg) '!E409</f>
        <v>0</v>
      </c>
      <c r="F409" s="40">
        <f>'Fluid (molkg) '!F409</f>
        <v>0</v>
      </c>
      <c r="G409" s="26">
        <f>'Fluid (molkg) '!G409</f>
        <v>41.532302000000001</v>
      </c>
      <c r="H409" s="26">
        <f>'Fluid (molkg) '!H409</f>
        <v>-120.077879</v>
      </c>
      <c r="I409" s="26" t="str">
        <f>'Fluid (molkg) '!I409</f>
        <v>42N/17E-06P</v>
      </c>
      <c r="J409" s="217">
        <f>'Fluid (molkg) '!J409</f>
        <v>-4.803602124242929E-3</v>
      </c>
      <c r="K409" s="41">
        <f>'Fluid (molkg) '!K409</f>
        <v>197.78</v>
      </c>
      <c r="L409" s="41">
        <f>'Fluid (molkg) '!L409</f>
        <v>92.1</v>
      </c>
      <c r="M409" s="42">
        <f>'Fluid (molkg) '!M409</f>
        <v>21067</v>
      </c>
      <c r="N409" s="270" t="str">
        <f>'Fluid (molkg) '!N409</f>
        <v/>
      </c>
      <c r="O409" s="270">
        <f>'Fluid (molkg) '!O409</f>
        <v>3.1622776601683779E-9</v>
      </c>
      <c r="P409" s="52"/>
      <c r="Q409" s="267"/>
      <c r="R409" s="265" t="s">
        <v>492</v>
      </c>
      <c r="S409" s="267">
        <f>('Fluid (original units) sorted'!AF409/S$413)*S$414</f>
        <v>0.23159841382457255</v>
      </c>
      <c r="T409" s="267">
        <f>('Fluid (original units) sorted'!AB409/T$413)*T$414</f>
        <v>1.0590796597756549</v>
      </c>
      <c r="U409" s="267">
        <f>('Fluid (original units) sorted'!AD409/U$413)*U$414</f>
        <v>6.3500259205976102</v>
      </c>
      <c r="V409" s="267">
        <f>('Fluid (original units) sorted'!AE409/V$413)*V$414</f>
        <v>5.2745888923363324</v>
      </c>
      <c r="W409" s="267">
        <f>('Fluid (original units) sorted'!V409/W$413)*W$414</f>
        <v>0.94810379241516973</v>
      </c>
      <c r="X409" s="267">
        <f>('Fluid (original units) sorted'!T409/X$413)*X$414</f>
        <v>11.744354119245212</v>
      </c>
      <c r="Y409" s="267">
        <f>('Fluid (original units) sorted'!U409/Y$413)*Y$414</f>
        <v>0.14322873373011102</v>
      </c>
      <c r="Z409" s="267">
        <f>('Fluid (original units) sorted'!W409/Z$413)*Z$414</f>
        <v>3.2915038058012755E-2</v>
      </c>
      <c r="AA409" s="267"/>
      <c r="AB409" s="269"/>
      <c r="AC409" s="265">
        <f t="shared" si="6"/>
        <v>12.387202976298633</v>
      </c>
      <c r="AD409" s="44"/>
      <c r="AE409" s="131"/>
      <c r="AF409" s="131"/>
      <c r="AG409" s="131"/>
      <c r="AH409" s="44"/>
      <c r="AL409" s="71"/>
      <c r="AM409" s="217"/>
      <c r="AN409" s="219"/>
      <c r="AO409" s="71"/>
      <c r="AP409" s="71"/>
    </row>
    <row r="410" spans="1:43" s="26" customFormat="1">
      <c r="A410" s="26" t="str">
        <f>'Fluid (molkg) '!A410</f>
        <v>Surprise Valley Resort</v>
      </c>
      <c r="B410" s="39" t="str">
        <f>'Fluid (molkg) '!B410</f>
        <v>Surprise Valley Resort Area (East Side of Valley)</v>
      </c>
      <c r="C410" s="39" t="str">
        <f>'Fluid (molkg) '!C410</f>
        <v>Baths</v>
      </c>
      <c r="D410" s="39" t="str">
        <f>'Fluid (molkg) '!D410</f>
        <v>Hot Spring</v>
      </c>
      <c r="E410" s="26">
        <f>'Fluid (molkg) '!E410</f>
        <v>0</v>
      </c>
      <c r="F410" s="40">
        <f>'Fluid (molkg) '!F410</f>
        <v>0</v>
      </c>
      <c r="G410" s="26">
        <f>'Fluid (molkg) '!G410</f>
        <v>41.532302000000001</v>
      </c>
      <c r="H410" s="26">
        <f>'Fluid (molkg) '!H410</f>
        <v>-120.077879</v>
      </c>
      <c r="I410" s="26" t="str">
        <f>'Fluid (molkg) '!I410</f>
        <v>42N/17E-06P01</v>
      </c>
      <c r="J410" s="217">
        <f>'Fluid (molkg) '!J410</f>
        <v>2.2018814968123319E-2</v>
      </c>
      <c r="K410" s="41">
        <f>'Fluid (molkg) '!K410</f>
        <v>197.78</v>
      </c>
      <c r="L410" s="41">
        <f>'Fluid (molkg) '!L410</f>
        <v>92.1</v>
      </c>
      <c r="M410" s="42">
        <f>'Fluid (molkg) '!M410</f>
        <v>19949</v>
      </c>
      <c r="N410" s="270" t="str">
        <f>'Fluid (molkg) '!N410</f>
        <v/>
      </c>
      <c r="O410" s="270">
        <f>'Fluid (molkg) '!O410</f>
        <v>6.3095734448019329E-9</v>
      </c>
      <c r="P410" s="52"/>
      <c r="Q410" s="267"/>
      <c r="R410" s="265" t="s">
        <v>492</v>
      </c>
      <c r="S410" s="267">
        <f>('Fluid (original units) sorted'!AF410/S$413)*S$414</f>
        <v>5.2636003141948301E-3</v>
      </c>
      <c r="T410" s="267">
        <f>('Fluid (original units) sorted'!AB410/T$413)*T$414</f>
        <v>0.99913175450533487</v>
      </c>
      <c r="U410" s="267">
        <f>('Fluid (original units) sorted'!AD410/U$413)*U$414</f>
        <v>6.4124851919477504</v>
      </c>
      <c r="V410" s="267">
        <f>('Fluid (original units) sorted'!AE410/V$413)*V$414</f>
        <v>5.3874143231884464</v>
      </c>
      <c r="W410" s="267">
        <f>('Fluid (original units) sorted'!V410/W$413)*W$414</f>
        <v>0.84830339321357284</v>
      </c>
      <c r="X410" s="267">
        <f>('Fluid (original units) sorted'!T410/X$413)*X$414</f>
        <v>12.353320629132002</v>
      </c>
      <c r="Y410" s="267">
        <f>('Fluid (original units) sorted'!U410/Y$413)*Y$414</f>
        <v>0.14834404564904355</v>
      </c>
      <c r="Z410" s="267">
        <f>('Fluid (original units) sorted'!W410/Z$413)*Z$414</f>
        <v>4.1143797572515947E-2</v>
      </c>
      <c r="AA410" s="267"/>
      <c r="AB410" s="269"/>
      <c r="AC410" s="265">
        <f t="shared" si="6"/>
        <v>14.562385023988549</v>
      </c>
      <c r="AD410" s="44"/>
      <c r="AE410" s="131"/>
      <c r="AF410" s="131"/>
      <c r="AG410" s="131"/>
      <c r="AH410" s="44"/>
      <c r="AL410" s="71"/>
      <c r="AM410" s="217"/>
      <c r="AN410" s="219"/>
      <c r="AO410" s="71"/>
      <c r="AP410" s="71"/>
    </row>
    <row r="411" spans="1:43">
      <c r="N411" s="247"/>
      <c r="O411" s="247"/>
      <c r="P411" s="246"/>
      <c r="Q411" s="244"/>
      <c r="R411" s="265"/>
      <c r="S411" s="309"/>
      <c r="T411" s="309"/>
      <c r="U411" s="309"/>
      <c r="V411" s="309"/>
      <c r="W411" s="309"/>
      <c r="X411" s="309"/>
      <c r="Y411" s="309"/>
      <c r="Z411" s="309"/>
      <c r="AA411" s="255"/>
      <c r="AB411" s="255"/>
      <c r="AC411" s="256"/>
    </row>
    <row r="412" spans="1:43" s="26" customFormat="1">
      <c r="A412" s="30"/>
      <c r="B412" s="12"/>
      <c r="C412" s="12"/>
      <c r="D412" s="110"/>
      <c r="E412" s="11"/>
      <c r="F412" s="13"/>
      <c r="G412" s="11"/>
      <c r="H412" s="11"/>
      <c r="I412" s="115"/>
      <c r="J412" s="11"/>
      <c r="K412" s="21"/>
      <c r="L412" s="16"/>
      <c r="M412" s="17"/>
      <c r="N412" s="247"/>
      <c r="O412" s="247"/>
      <c r="P412" s="246"/>
      <c r="Q412" s="244"/>
      <c r="R412" s="265"/>
      <c r="S412" s="310"/>
      <c r="T412" s="310"/>
      <c r="U412" s="310"/>
      <c r="V412" s="310"/>
      <c r="W412" s="310"/>
      <c r="X412" s="310"/>
      <c r="Y412" s="310"/>
      <c r="Z412" s="310"/>
      <c r="AB412" s="139"/>
      <c r="AC412" s="133"/>
      <c r="AE412" s="139"/>
      <c r="AF412" s="139"/>
      <c r="AG412" s="139"/>
      <c r="AH412" s="21"/>
      <c r="AI412" s="11"/>
      <c r="AJ412" s="11"/>
      <c r="AK412" s="11"/>
      <c r="AL412" s="11"/>
      <c r="AM412" s="24"/>
      <c r="AN412" s="24"/>
      <c r="AO412" s="24"/>
      <c r="AP412" s="24"/>
      <c r="AQ412" s="11"/>
    </row>
    <row r="413" spans="1:43" s="188" customFormat="1">
      <c r="B413" s="189"/>
      <c r="C413" s="189"/>
      <c r="D413" s="189" t="s">
        <v>448</v>
      </c>
      <c r="K413" s="190"/>
      <c r="L413" s="190"/>
      <c r="M413" s="188">
        <f>'Fluid (molkg) '!M414</f>
        <v>0</v>
      </c>
      <c r="N413" s="311"/>
      <c r="O413" s="311"/>
      <c r="P413" s="325"/>
      <c r="Q413" s="311"/>
      <c r="R413" s="265"/>
      <c r="S413" s="312">
        <v>18.998403</v>
      </c>
      <c r="T413" s="312">
        <v>61.016800000000003</v>
      </c>
      <c r="U413" s="312">
        <v>96.062600000000003</v>
      </c>
      <c r="V413" s="312">
        <v>35.453000000000003</v>
      </c>
      <c r="W413" s="312">
        <v>40.08</v>
      </c>
      <c r="X413" s="312">
        <v>22.98977</v>
      </c>
      <c r="Y413" s="312">
        <v>39.098300000000002</v>
      </c>
      <c r="Z413" s="312">
        <v>24.305</v>
      </c>
      <c r="AA413" s="190"/>
      <c r="AH413" s="190"/>
    </row>
    <row r="414" spans="1:43">
      <c r="D414" s="202" t="s">
        <v>449</v>
      </c>
      <c r="N414" s="247"/>
      <c r="O414" s="247"/>
      <c r="P414" s="246"/>
      <c r="Q414" s="244"/>
      <c r="R414" s="248"/>
      <c r="S414" s="313">
        <v>1</v>
      </c>
      <c r="T414" s="313">
        <v>1</v>
      </c>
      <c r="U414" s="313">
        <v>2</v>
      </c>
      <c r="V414" s="313">
        <v>1</v>
      </c>
      <c r="W414" s="313">
        <v>2</v>
      </c>
      <c r="X414" s="313">
        <v>1</v>
      </c>
      <c r="Y414" s="313">
        <v>1</v>
      </c>
      <c r="Z414" s="313">
        <v>2</v>
      </c>
    </row>
    <row r="415" spans="1:43">
      <c r="N415" s="247"/>
      <c r="O415" s="247"/>
      <c r="P415" s="246"/>
      <c r="Q415" s="244"/>
      <c r="R415" s="248"/>
      <c r="S415" s="310"/>
      <c r="T415" s="310"/>
      <c r="U415" s="310"/>
      <c r="V415" s="310"/>
      <c r="W415" s="310"/>
      <c r="X415" s="310"/>
      <c r="Y415" s="244"/>
      <c r="Z415" s="244"/>
    </row>
    <row r="416" spans="1:43">
      <c r="N416" s="247"/>
      <c r="O416" s="247"/>
      <c r="P416" s="246"/>
      <c r="Q416" s="244"/>
      <c r="R416" s="248"/>
      <c r="S416" s="310"/>
      <c r="T416" s="310"/>
      <c r="U416" s="310"/>
      <c r="V416" s="310"/>
      <c r="W416" s="310"/>
      <c r="X416" s="310"/>
      <c r="Y416" s="244"/>
      <c r="Z416" s="244"/>
    </row>
    <row r="417" spans="1:42">
      <c r="A417" s="182"/>
      <c r="N417" s="246"/>
      <c r="O417" s="247"/>
      <c r="P417" s="246"/>
      <c r="Q417" s="244"/>
      <c r="R417" s="248"/>
      <c r="S417" s="310"/>
      <c r="T417" s="310"/>
      <c r="U417" s="310"/>
      <c r="V417" s="310"/>
      <c r="W417" s="310"/>
      <c r="X417" s="310"/>
      <c r="Y417" s="244"/>
      <c r="Z417" s="244"/>
    </row>
    <row r="418" spans="1:42">
      <c r="N418" s="247"/>
      <c r="O418" s="247"/>
      <c r="P418" s="246"/>
      <c r="Q418" s="244"/>
      <c r="R418" s="248"/>
      <c r="S418" s="310"/>
      <c r="T418" s="310"/>
      <c r="U418" s="310"/>
      <c r="V418" s="310"/>
      <c r="W418" s="310"/>
      <c r="X418" s="310"/>
      <c r="Y418" s="244"/>
      <c r="Z418" s="244"/>
    </row>
    <row r="419" spans="1:42">
      <c r="N419" s="247"/>
      <c r="O419" s="247"/>
      <c r="P419" s="246"/>
      <c r="Q419" s="244"/>
      <c r="R419" s="248"/>
      <c r="S419" s="310"/>
      <c r="T419" s="310"/>
      <c r="U419" s="310"/>
      <c r="V419" s="310"/>
      <c r="W419" s="310"/>
      <c r="X419" s="310"/>
      <c r="Y419" s="244"/>
      <c r="Z419" s="244"/>
    </row>
    <row r="420" spans="1:42">
      <c r="A420" s="11"/>
      <c r="B420" s="11"/>
      <c r="C420" s="11"/>
      <c r="D420" s="11"/>
      <c r="F420" s="11"/>
      <c r="G420" s="24"/>
      <c r="H420" s="24"/>
      <c r="K420" s="11"/>
      <c r="L420" s="11"/>
      <c r="M420" s="11"/>
      <c r="N420" s="248"/>
      <c r="O420" s="248"/>
      <c r="P420" s="326"/>
      <c r="Q420" s="248"/>
      <c r="R420" s="248"/>
      <c r="S420" s="314"/>
      <c r="T420" s="314"/>
      <c r="U420" s="314"/>
      <c r="V420" s="314"/>
      <c r="W420" s="314"/>
      <c r="X420" s="314"/>
      <c r="Y420" s="248"/>
      <c r="Z420" s="248"/>
      <c r="AA420" s="11"/>
      <c r="AB420" s="140"/>
      <c r="AC420" s="140"/>
      <c r="AD420" s="11"/>
      <c r="AE420" s="140"/>
      <c r="AF420" s="140"/>
      <c r="AG420" s="140"/>
      <c r="AH420" s="11"/>
      <c r="AM420" s="11"/>
      <c r="AN420" s="11"/>
      <c r="AO420" s="11"/>
      <c r="AP420" s="11"/>
    </row>
    <row r="421" spans="1:42">
      <c r="A421" s="11"/>
      <c r="B421" s="11"/>
      <c r="C421" s="11"/>
      <c r="D421" s="11"/>
      <c r="F421" s="11"/>
      <c r="G421" s="24"/>
      <c r="H421" s="24"/>
      <c r="K421" s="11"/>
      <c r="L421" s="11"/>
      <c r="M421" s="11"/>
      <c r="N421" s="248"/>
      <c r="O421" s="248"/>
      <c r="P421" s="326"/>
      <c r="Q421" s="248"/>
      <c r="R421" s="248"/>
      <c r="S421" s="314"/>
      <c r="T421" s="314"/>
      <c r="U421" s="314"/>
      <c r="V421" s="314"/>
      <c r="W421" s="314"/>
      <c r="X421" s="314"/>
      <c r="Y421" s="248"/>
      <c r="Z421" s="248"/>
      <c r="AA421" s="11"/>
      <c r="AB421" s="140"/>
      <c r="AC421" s="140"/>
      <c r="AD421" s="11"/>
      <c r="AE421" s="140"/>
      <c r="AF421" s="140"/>
      <c r="AG421" s="140"/>
      <c r="AH421" s="11"/>
      <c r="AM421" s="11"/>
      <c r="AN421" s="11"/>
      <c r="AO421" s="11"/>
      <c r="AP421" s="11"/>
    </row>
    <row r="422" spans="1:42">
      <c r="N422" s="247"/>
      <c r="O422" s="247"/>
      <c r="P422" s="246"/>
      <c r="Q422" s="244"/>
      <c r="R422" s="248"/>
      <c r="S422" s="310"/>
      <c r="T422" s="310"/>
      <c r="U422" s="310"/>
      <c r="V422" s="310"/>
      <c r="W422" s="310"/>
      <c r="X422" s="310"/>
      <c r="Y422" s="244"/>
      <c r="Z422" s="244"/>
    </row>
    <row r="423" spans="1:42">
      <c r="N423" s="247"/>
      <c r="O423" s="247"/>
      <c r="P423" s="246"/>
      <c r="Q423" s="244"/>
      <c r="R423" s="248"/>
      <c r="S423" s="310"/>
      <c r="T423" s="310"/>
      <c r="U423" s="310"/>
      <c r="V423" s="310"/>
      <c r="W423" s="310"/>
      <c r="X423" s="310"/>
      <c r="Y423" s="244"/>
      <c r="Z423" s="244"/>
    </row>
    <row r="424" spans="1:42">
      <c r="N424" s="247"/>
      <c r="O424" s="247"/>
      <c r="P424" s="246"/>
      <c r="Q424" s="244"/>
      <c r="R424" s="248"/>
      <c r="S424" s="310"/>
      <c r="T424" s="310"/>
      <c r="U424" s="310"/>
      <c r="V424" s="310"/>
      <c r="W424" s="310"/>
      <c r="X424" s="310"/>
      <c r="Y424" s="244"/>
      <c r="Z424" s="244"/>
    </row>
    <row r="425" spans="1:42">
      <c r="N425" s="247"/>
      <c r="O425" s="247"/>
      <c r="P425" s="246"/>
      <c r="Q425" s="244"/>
      <c r="R425" s="248"/>
      <c r="S425" s="310"/>
      <c r="T425" s="310"/>
      <c r="U425" s="310"/>
      <c r="V425" s="310"/>
      <c r="W425" s="310"/>
      <c r="X425" s="310"/>
      <c r="Y425" s="244"/>
      <c r="Z425" s="244"/>
    </row>
    <row r="426" spans="1:42">
      <c r="N426" s="247"/>
      <c r="O426" s="247"/>
      <c r="P426" s="246"/>
      <c r="Q426" s="244"/>
      <c r="R426" s="248"/>
      <c r="S426" s="310"/>
      <c r="T426" s="310"/>
      <c r="U426" s="310"/>
      <c r="V426" s="310"/>
      <c r="W426" s="310"/>
      <c r="X426" s="310"/>
      <c r="Y426" s="244"/>
      <c r="Z426" s="244"/>
    </row>
    <row r="427" spans="1:42">
      <c r="N427" s="247"/>
      <c r="O427" s="247"/>
      <c r="P427" s="246"/>
      <c r="Q427" s="244"/>
      <c r="R427" s="248"/>
      <c r="S427" s="310"/>
      <c r="T427" s="310"/>
      <c r="U427" s="310"/>
      <c r="V427" s="310"/>
      <c r="W427" s="310"/>
      <c r="X427" s="310"/>
      <c r="Y427" s="244"/>
      <c r="Z427" s="244"/>
    </row>
    <row r="428" spans="1:42">
      <c r="N428" s="247"/>
      <c r="O428" s="247"/>
      <c r="P428" s="246"/>
      <c r="Q428" s="244"/>
      <c r="R428" s="248"/>
      <c r="S428" s="310"/>
      <c r="T428" s="310"/>
      <c r="U428" s="310"/>
      <c r="V428" s="310"/>
      <c r="W428" s="310"/>
      <c r="X428" s="310"/>
      <c r="Y428" s="244"/>
      <c r="Z428" s="244"/>
    </row>
    <row r="429" spans="1:42">
      <c r="N429" s="247"/>
      <c r="O429" s="247"/>
      <c r="P429" s="246"/>
      <c r="Q429" s="244"/>
      <c r="R429" s="248"/>
      <c r="S429" s="310"/>
      <c r="T429" s="310"/>
      <c r="U429" s="310"/>
      <c r="V429" s="310"/>
      <c r="W429" s="310"/>
      <c r="X429" s="310"/>
      <c r="Y429" s="244"/>
      <c r="Z429" s="244"/>
    </row>
    <row r="430" spans="1:42">
      <c r="N430" s="247"/>
      <c r="O430" s="247"/>
      <c r="P430" s="246"/>
      <c r="Q430" s="244"/>
      <c r="R430" s="248"/>
      <c r="S430" s="310"/>
      <c r="T430" s="310"/>
      <c r="U430" s="310"/>
      <c r="V430" s="310"/>
      <c r="W430" s="310"/>
      <c r="X430" s="310"/>
      <c r="Y430" s="244"/>
      <c r="Z430" s="244"/>
    </row>
    <row r="431" spans="1:42">
      <c r="N431" s="247"/>
      <c r="O431" s="247"/>
      <c r="P431" s="246"/>
      <c r="Q431" s="244"/>
      <c r="R431" s="248"/>
      <c r="S431" s="310"/>
      <c r="T431" s="310"/>
      <c r="U431" s="310"/>
      <c r="V431" s="310"/>
      <c r="W431" s="310"/>
      <c r="X431" s="310"/>
      <c r="Y431" s="244"/>
      <c r="Z431" s="244"/>
    </row>
    <row r="432" spans="1:42">
      <c r="N432" s="247"/>
      <c r="O432" s="247"/>
      <c r="P432" s="246"/>
      <c r="Q432" s="244"/>
      <c r="R432" s="248"/>
      <c r="S432" s="310"/>
      <c r="T432" s="310"/>
      <c r="U432" s="310"/>
      <c r="V432" s="310"/>
      <c r="W432" s="310"/>
      <c r="X432" s="310"/>
      <c r="Y432" s="244"/>
      <c r="Z432" s="244"/>
    </row>
    <row r="433" spans="14:26">
      <c r="N433" s="247"/>
      <c r="O433" s="247"/>
      <c r="P433" s="246"/>
      <c r="Q433" s="244"/>
      <c r="R433" s="248"/>
      <c r="S433" s="310"/>
      <c r="T433" s="310"/>
      <c r="U433" s="310"/>
      <c r="V433" s="310"/>
      <c r="W433" s="310"/>
      <c r="X433" s="310"/>
      <c r="Y433" s="244"/>
      <c r="Z433" s="244"/>
    </row>
    <row r="434" spans="14:26">
      <c r="N434" s="247"/>
      <c r="O434" s="247"/>
      <c r="P434" s="246"/>
      <c r="Q434" s="244"/>
      <c r="R434" s="248"/>
      <c r="S434" s="310"/>
      <c r="T434" s="310"/>
      <c r="U434" s="310"/>
      <c r="V434" s="310"/>
      <c r="W434" s="310"/>
      <c r="X434" s="310"/>
      <c r="Y434" s="244"/>
      <c r="Z434" s="244"/>
    </row>
    <row r="435" spans="14:26">
      <c r="N435" s="247"/>
      <c r="O435" s="247"/>
      <c r="P435" s="246"/>
      <c r="Q435" s="244"/>
      <c r="R435" s="248"/>
      <c r="S435" s="310"/>
      <c r="T435" s="310"/>
      <c r="U435" s="310"/>
      <c r="V435" s="310"/>
      <c r="W435" s="310"/>
      <c r="X435" s="310"/>
      <c r="Y435" s="244"/>
      <c r="Z435" s="244"/>
    </row>
    <row r="436" spans="14:26">
      <c r="N436" s="247"/>
      <c r="O436" s="247"/>
      <c r="P436" s="246"/>
      <c r="Q436" s="244"/>
      <c r="R436" s="248"/>
      <c r="S436" s="310"/>
      <c r="T436" s="310"/>
      <c r="U436" s="310"/>
      <c r="V436" s="310"/>
      <c r="W436" s="310"/>
      <c r="X436" s="310"/>
      <c r="Y436" s="244"/>
      <c r="Z436" s="244"/>
    </row>
  </sheetData>
  <conditionalFormatting sqref="J4:J286 J344:J410 J288:J340 J412">
    <cfRule type="cellIs" dxfId="1" priority="4" operator="greaterThan">
      <formula>0.1</formula>
    </cfRule>
  </conditionalFormatting>
  <conditionalFormatting sqref="J287">
    <cfRule type="cellIs" dxfId="0" priority="2" operator="greaterThan">
      <formula>0.1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zoomScale="50" zoomScaleNormal="50" workbookViewId="0"/>
  </sheetViews>
  <sheetFormatPr defaultRowHeight="12.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zoomScale="50" zoomScaleNormal="50" workbookViewId="0"/>
  </sheetViews>
  <sheetFormatPr defaultRowHeight="12.5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zoomScale="50" zoomScaleNormal="50" workbookViewId="0"/>
  </sheetViews>
  <sheetFormatPr defaultRowHeight="12.5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zoomScale="50" zoomScaleNormal="50" workbookViewId="0">
      <selection activeCell="M56" sqref="M56"/>
    </sheetView>
  </sheetViews>
  <sheetFormatPr defaultRowHeight="12.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info</vt:lpstr>
      <vt:lpstr>sources</vt:lpstr>
      <vt:lpstr>Fluid (original units) sorted</vt:lpstr>
      <vt:lpstr>Fluid (molkg) </vt:lpstr>
      <vt:lpstr>MeqKg</vt:lpstr>
      <vt:lpstr>Na-Cl</vt:lpstr>
      <vt:lpstr>B-Cl</vt:lpstr>
      <vt:lpstr>SiO2-B-Cl</vt:lpstr>
      <vt:lpstr>B-As</vt:lpstr>
      <vt:lpstr>SO4-Ca-HCO3</vt:lpstr>
      <vt:lpstr>Na-Ca</vt:lpstr>
      <vt:lpstr>shoeller-thermal</vt:lpstr>
      <vt:lpstr>shoeller-cold-wells</vt:lpstr>
      <vt:lpstr>shoeller-alkali-lakes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Nicolas Spycher</cp:lastModifiedBy>
  <dcterms:created xsi:type="dcterms:W3CDTF">2008-07-15T02:53:53Z</dcterms:created>
  <dcterms:modified xsi:type="dcterms:W3CDTF">2015-04-02T18:36:35Z</dcterms:modified>
</cp:coreProperties>
</file>