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activeTab="1"/>
  </bookViews>
  <sheets>
    <sheet name="%wt" sheetId="1" r:id="rId1"/>
    <sheet name="Micromol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Y15" i="1" l="1"/>
  <c r="BO14" i="1"/>
  <c r="BW14" i="1"/>
  <c r="BS14" i="1"/>
  <c r="BY19" i="1" l="1"/>
  <c r="BY18" i="1" l="1"/>
  <c r="F16" i="1"/>
  <c r="BV16" i="1"/>
  <c r="BV17" i="1" s="1"/>
  <c r="BV18" i="1" s="1"/>
  <c r="BR16" i="1"/>
  <c r="BR17" i="1" s="1"/>
  <c r="BR18" i="1" s="1"/>
  <c r="BN16" i="1"/>
  <c r="BN17" i="1" s="1"/>
  <c r="BN18" i="1" s="1"/>
  <c r="BJ16" i="1"/>
  <c r="BJ17" i="1" s="1"/>
  <c r="BJ18" i="1" s="1"/>
  <c r="BF16" i="1"/>
  <c r="BF17" i="1" s="1"/>
  <c r="BF18" i="1" s="1"/>
  <c r="BB16" i="1"/>
  <c r="BB17" i="1" s="1"/>
  <c r="BB18" i="1" s="1"/>
  <c r="AX16" i="1"/>
  <c r="AX17" i="1" s="1"/>
  <c r="AX18" i="1" s="1"/>
  <c r="AT16" i="1"/>
  <c r="AT17" i="1" s="1"/>
  <c r="AT18" i="1" s="1"/>
  <c r="AP17" i="1"/>
  <c r="AP18" i="1" s="1"/>
  <c r="AP16" i="1"/>
  <c r="AL16" i="1"/>
  <c r="AL17" i="1" s="1"/>
  <c r="AL18" i="1" s="1"/>
  <c r="AH17" i="1"/>
  <c r="AH18" i="1" s="1"/>
  <c r="AH16" i="1"/>
  <c r="AD16" i="1"/>
  <c r="AD17" i="1" s="1"/>
  <c r="AD18" i="1" s="1"/>
  <c r="Z16" i="1"/>
  <c r="Z17" i="1" s="1"/>
  <c r="Z18" i="1" s="1"/>
  <c r="V16" i="1"/>
  <c r="V17" i="1" s="1"/>
  <c r="V18" i="1" s="1"/>
  <c r="R16" i="1"/>
  <c r="R17" i="1" s="1"/>
  <c r="R18" i="1" s="1"/>
  <c r="N16" i="1"/>
  <c r="N17" i="1" s="1"/>
  <c r="N18" i="1" s="1"/>
  <c r="J16" i="1"/>
  <c r="J17" i="1" s="1"/>
  <c r="J18" i="1" s="1"/>
  <c r="F18" i="1"/>
  <c r="F17" i="1"/>
  <c r="BY14" i="1" l="1"/>
  <c r="G14" i="1"/>
  <c r="BK14" i="1"/>
  <c r="BG14" i="1"/>
  <c r="BC14" i="1"/>
  <c r="AY14" i="1"/>
  <c r="AU14" i="1"/>
  <c r="AQ14" i="1"/>
  <c r="AM14" i="1"/>
  <c r="AI14" i="1"/>
  <c r="AE14" i="1"/>
  <c r="AA14" i="1"/>
  <c r="W14" i="1"/>
  <c r="S14" i="1"/>
  <c r="O14" i="1"/>
  <c r="K14" i="1"/>
  <c r="S28" i="2" l="1"/>
  <c r="T28" i="2"/>
  <c r="R28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9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9" i="2"/>
  <c r="U10" i="2"/>
  <c r="V10" i="2" s="1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9" i="2"/>
  <c r="P28" i="2"/>
  <c r="L28" i="2"/>
  <c r="M28" i="2"/>
  <c r="N28" i="2"/>
  <c r="O28" i="2"/>
  <c r="K28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9" i="2"/>
  <c r="I28" i="2"/>
  <c r="E28" i="2"/>
  <c r="F28" i="2"/>
  <c r="G28" i="2"/>
  <c r="H28" i="2"/>
  <c r="D2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G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S13" i="1"/>
  <c r="S12" i="1"/>
  <c r="S11" i="1"/>
  <c r="O13" i="1"/>
  <c r="O12" i="1"/>
  <c r="O11" i="1"/>
  <c r="K13" i="1"/>
  <c r="K12" i="1"/>
  <c r="K11" i="1"/>
  <c r="E3" i="1"/>
  <c r="BV9" i="1"/>
  <c r="BW9" i="1" s="1"/>
  <c r="BU9" i="1"/>
  <c r="BU8" i="1"/>
  <c r="BV8" i="1" s="1"/>
  <c r="BW8" i="1" s="1"/>
  <c r="BV7" i="1"/>
  <c r="BW7" i="1" s="1"/>
  <c r="BU7" i="1"/>
  <c r="BU6" i="1"/>
  <c r="BV6" i="1" s="1"/>
  <c r="BW6" i="1" s="1"/>
  <c r="BV5" i="1"/>
  <c r="BW5" i="1" s="1"/>
  <c r="BU5" i="1"/>
  <c r="BU4" i="1"/>
  <c r="BV4" i="1" s="1"/>
  <c r="BW4" i="1" s="1"/>
  <c r="BV3" i="1"/>
  <c r="BW3" i="1" s="1"/>
  <c r="BU3" i="1"/>
  <c r="BQ9" i="1"/>
  <c r="BR9" i="1" s="1"/>
  <c r="BS9" i="1" s="1"/>
  <c r="BR8" i="1"/>
  <c r="BS8" i="1" s="1"/>
  <c r="BQ8" i="1"/>
  <c r="BQ7" i="1"/>
  <c r="BR7" i="1" s="1"/>
  <c r="BS7" i="1" s="1"/>
  <c r="BR6" i="1"/>
  <c r="BS6" i="1" s="1"/>
  <c r="BQ6" i="1"/>
  <c r="BQ5" i="1"/>
  <c r="BR5" i="1" s="1"/>
  <c r="BS5" i="1" s="1"/>
  <c r="BR4" i="1"/>
  <c r="BS4" i="1" s="1"/>
  <c r="BQ4" i="1"/>
  <c r="BQ3" i="1"/>
  <c r="BR3" i="1" s="1"/>
  <c r="BS3" i="1" s="1"/>
  <c r="BM9" i="1"/>
  <c r="BN9" i="1" s="1"/>
  <c r="BO9" i="1" s="1"/>
  <c r="BN8" i="1"/>
  <c r="BO8" i="1" s="1"/>
  <c r="BM8" i="1"/>
  <c r="BM7" i="1"/>
  <c r="BN7" i="1" s="1"/>
  <c r="BO7" i="1" s="1"/>
  <c r="BN6" i="1"/>
  <c r="BO6" i="1" s="1"/>
  <c r="BM6" i="1"/>
  <c r="BM5" i="1"/>
  <c r="BN5" i="1" s="1"/>
  <c r="BO5" i="1" s="1"/>
  <c r="BN4" i="1"/>
  <c r="BO4" i="1" s="1"/>
  <c r="BM4" i="1"/>
  <c r="BM3" i="1"/>
  <c r="BN3" i="1" s="1"/>
  <c r="BO3" i="1" s="1"/>
  <c r="BI9" i="1"/>
  <c r="BJ9" i="1" s="1"/>
  <c r="BK9" i="1" s="1"/>
  <c r="BJ8" i="1"/>
  <c r="BK8" i="1" s="1"/>
  <c r="BI8" i="1"/>
  <c r="BI7" i="1"/>
  <c r="BJ7" i="1" s="1"/>
  <c r="BK7" i="1" s="1"/>
  <c r="BJ6" i="1"/>
  <c r="BK6" i="1" s="1"/>
  <c r="BI6" i="1"/>
  <c r="BI5" i="1"/>
  <c r="BJ5" i="1" s="1"/>
  <c r="BK5" i="1" s="1"/>
  <c r="BJ4" i="1"/>
  <c r="BK4" i="1" s="1"/>
  <c r="BI4" i="1"/>
  <c r="BI3" i="1"/>
  <c r="BJ3" i="1" s="1"/>
  <c r="BK3" i="1" s="1"/>
  <c r="BE9" i="1"/>
  <c r="BF9" i="1" s="1"/>
  <c r="BG9" i="1" s="1"/>
  <c r="BE8" i="1"/>
  <c r="BF8" i="1" s="1"/>
  <c r="BG8" i="1" s="1"/>
  <c r="BF7" i="1"/>
  <c r="BG7" i="1" s="1"/>
  <c r="BE7" i="1"/>
  <c r="BE6" i="1"/>
  <c r="BF6" i="1" s="1"/>
  <c r="BG6" i="1" s="1"/>
  <c r="BF5" i="1"/>
  <c r="BG5" i="1" s="1"/>
  <c r="BE5" i="1"/>
  <c r="BE4" i="1"/>
  <c r="BF4" i="1" s="1"/>
  <c r="BG4" i="1" s="1"/>
  <c r="BF3" i="1"/>
  <c r="BG3" i="1" s="1"/>
  <c r="BE3" i="1"/>
  <c r="BA9" i="1"/>
  <c r="BB9" i="1" s="1"/>
  <c r="BC9" i="1" s="1"/>
  <c r="BA8" i="1"/>
  <c r="BB8" i="1" s="1"/>
  <c r="BC8" i="1" s="1"/>
  <c r="BA7" i="1"/>
  <c r="BB7" i="1" s="1"/>
  <c r="BC7" i="1" s="1"/>
  <c r="BA6" i="1"/>
  <c r="BB6" i="1" s="1"/>
  <c r="BC6" i="1" s="1"/>
  <c r="BB5" i="1"/>
  <c r="BC5" i="1" s="1"/>
  <c r="BA5" i="1"/>
  <c r="BA4" i="1"/>
  <c r="BB4" i="1" s="1"/>
  <c r="BC4" i="1" s="1"/>
  <c r="BB3" i="1"/>
  <c r="BC3" i="1" s="1"/>
  <c r="BA3" i="1"/>
  <c r="AW9" i="1"/>
  <c r="AX9" i="1" s="1"/>
  <c r="AY9" i="1" s="1"/>
  <c r="AX8" i="1"/>
  <c r="AY8" i="1" s="1"/>
  <c r="AW8" i="1"/>
  <c r="AW7" i="1"/>
  <c r="AX7" i="1" s="1"/>
  <c r="AY7" i="1" s="1"/>
  <c r="AX6" i="1"/>
  <c r="AY6" i="1" s="1"/>
  <c r="AW6" i="1"/>
  <c r="AW5" i="1"/>
  <c r="AX5" i="1" s="1"/>
  <c r="AY5" i="1" s="1"/>
  <c r="AX4" i="1"/>
  <c r="AY4" i="1" s="1"/>
  <c r="AW4" i="1"/>
  <c r="AW3" i="1"/>
  <c r="AX3" i="1" s="1"/>
  <c r="AY3" i="1" s="1"/>
  <c r="AS9" i="1"/>
  <c r="AT9" i="1" s="1"/>
  <c r="AU9" i="1" s="1"/>
  <c r="AT8" i="1"/>
  <c r="AU8" i="1" s="1"/>
  <c r="AS8" i="1"/>
  <c r="AS7" i="1"/>
  <c r="AT7" i="1" s="1"/>
  <c r="AU7" i="1" s="1"/>
  <c r="AT6" i="1"/>
  <c r="AU6" i="1" s="1"/>
  <c r="AS6" i="1"/>
  <c r="AS5" i="1"/>
  <c r="AT5" i="1" s="1"/>
  <c r="AU5" i="1" s="1"/>
  <c r="AT4" i="1"/>
  <c r="AU4" i="1" s="1"/>
  <c r="AS4" i="1"/>
  <c r="AS3" i="1"/>
  <c r="AT3" i="1" s="1"/>
  <c r="AU3" i="1" s="1"/>
  <c r="AP9" i="1"/>
  <c r="AQ9" i="1" s="1"/>
  <c r="AO9" i="1"/>
  <c r="AO8" i="1"/>
  <c r="AP8" i="1" s="1"/>
  <c r="AQ8" i="1" s="1"/>
  <c r="AP7" i="1"/>
  <c r="AQ7" i="1" s="1"/>
  <c r="AO7" i="1"/>
  <c r="AO6" i="1"/>
  <c r="AP6" i="1" s="1"/>
  <c r="AQ6" i="1" s="1"/>
  <c r="AP5" i="1"/>
  <c r="AQ5" i="1" s="1"/>
  <c r="AO5" i="1"/>
  <c r="AO4" i="1"/>
  <c r="AP4" i="1" s="1"/>
  <c r="AQ4" i="1" s="1"/>
  <c r="AP3" i="1"/>
  <c r="AQ3" i="1" s="1"/>
  <c r="AO3" i="1"/>
  <c r="AK9" i="1"/>
  <c r="AL9" i="1" s="1"/>
  <c r="AM9" i="1" s="1"/>
  <c r="AL8" i="1"/>
  <c r="AM8" i="1" s="1"/>
  <c r="AK8" i="1"/>
  <c r="AK7" i="1"/>
  <c r="AL7" i="1" s="1"/>
  <c r="AM7" i="1" s="1"/>
  <c r="AL6" i="1"/>
  <c r="AM6" i="1" s="1"/>
  <c r="AK6" i="1"/>
  <c r="AK5" i="1"/>
  <c r="AL5" i="1" s="1"/>
  <c r="AM5" i="1" s="1"/>
  <c r="AL4" i="1"/>
  <c r="AM4" i="1" s="1"/>
  <c r="AK4" i="1"/>
  <c r="AK3" i="1"/>
  <c r="AL3" i="1" s="1"/>
  <c r="AM3" i="1" s="1"/>
  <c r="AG9" i="1"/>
  <c r="AH9" i="1" s="1"/>
  <c r="AI9" i="1" s="1"/>
  <c r="AH8" i="1"/>
  <c r="AI8" i="1" s="1"/>
  <c r="AG8" i="1"/>
  <c r="AG7" i="1"/>
  <c r="AH7" i="1" s="1"/>
  <c r="AI7" i="1" s="1"/>
  <c r="AH6" i="1"/>
  <c r="AI6" i="1" s="1"/>
  <c r="AG6" i="1"/>
  <c r="AG5" i="1"/>
  <c r="AH5" i="1" s="1"/>
  <c r="AI5" i="1" s="1"/>
  <c r="AH4" i="1"/>
  <c r="AI4" i="1" s="1"/>
  <c r="AG4" i="1"/>
  <c r="AG3" i="1"/>
  <c r="AH3" i="1" s="1"/>
  <c r="AI3" i="1" s="1"/>
  <c r="AC9" i="1"/>
  <c r="AD9" i="1" s="1"/>
  <c r="AE9" i="1" s="1"/>
  <c r="AD8" i="1"/>
  <c r="AE8" i="1" s="1"/>
  <c r="AC8" i="1"/>
  <c r="AC7" i="1"/>
  <c r="AD7" i="1" s="1"/>
  <c r="AE7" i="1" s="1"/>
  <c r="AD6" i="1"/>
  <c r="AE6" i="1" s="1"/>
  <c r="AC6" i="1"/>
  <c r="AC5" i="1"/>
  <c r="AD5" i="1" s="1"/>
  <c r="AE5" i="1" s="1"/>
  <c r="AD4" i="1"/>
  <c r="AE4" i="1" s="1"/>
  <c r="AC4" i="1"/>
  <c r="AC3" i="1"/>
  <c r="AD3" i="1" s="1"/>
  <c r="AE3" i="1" s="1"/>
  <c r="Y9" i="1"/>
  <c r="Z9" i="1" s="1"/>
  <c r="AA9" i="1" s="1"/>
  <c r="Z8" i="1"/>
  <c r="AA8" i="1" s="1"/>
  <c r="Y8" i="1"/>
  <c r="Y7" i="1"/>
  <c r="Z7" i="1" s="1"/>
  <c r="AA7" i="1" s="1"/>
  <c r="Z6" i="1"/>
  <c r="AA6" i="1" s="1"/>
  <c r="Y6" i="1"/>
  <c r="Y5" i="1"/>
  <c r="Z5" i="1" s="1"/>
  <c r="AA5" i="1" s="1"/>
  <c r="Z4" i="1"/>
  <c r="AA4" i="1" s="1"/>
  <c r="Y4" i="1"/>
  <c r="Y3" i="1"/>
  <c r="Z3" i="1" s="1"/>
  <c r="AA3" i="1" s="1"/>
  <c r="U9" i="1"/>
  <c r="V9" i="1" s="1"/>
  <c r="W9" i="1" s="1"/>
  <c r="V8" i="1"/>
  <c r="W8" i="1" s="1"/>
  <c r="U8" i="1"/>
  <c r="U7" i="1"/>
  <c r="V7" i="1" s="1"/>
  <c r="W7" i="1" s="1"/>
  <c r="V6" i="1"/>
  <c r="W6" i="1" s="1"/>
  <c r="U6" i="1"/>
  <c r="U5" i="1"/>
  <c r="V5" i="1" s="1"/>
  <c r="W5" i="1" s="1"/>
  <c r="V4" i="1"/>
  <c r="W4" i="1" s="1"/>
  <c r="U4" i="1"/>
  <c r="U3" i="1"/>
  <c r="V3" i="1" s="1"/>
  <c r="W3" i="1" s="1"/>
  <c r="Q9" i="1"/>
  <c r="R9" i="1" s="1"/>
  <c r="S9" i="1" s="1"/>
  <c r="Q8" i="1"/>
  <c r="R8" i="1" s="1"/>
  <c r="S8" i="1" s="1"/>
  <c r="R7" i="1"/>
  <c r="S7" i="1" s="1"/>
  <c r="Q7" i="1"/>
  <c r="Q6" i="1"/>
  <c r="R6" i="1" s="1"/>
  <c r="S6" i="1" s="1"/>
  <c r="R5" i="1"/>
  <c r="S5" i="1" s="1"/>
  <c r="Q5" i="1"/>
  <c r="Q4" i="1"/>
  <c r="R4" i="1" s="1"/>
  <c r="S4" i="1" s="1"/>
  <c r="R3" i="1"/>
  <c r="S3" i="1" s="1"/>
  <c r="Q3" i="1"/>
  <c r="M9" i="1"/>
  <c r="N9" i="1" s="1"/>
  <c r="O9" i="1" s="1"/>
  <c r="M8" i="1"/>
  <c r="N8" i="1" s="1"/>
  <c r="O8" i="1" s="1"/>
  <c r="N7" i="1"/>
  <c r="O7" i="1" s="1"/>
  <c r="M7" i="1"/>
  <c r="M6" i="1"/>
  <c r="N6" i="1" s="1"/>
  <c r="O6" i="1" s="1"/>
  <c r="N5" i="1"/>
  <c r="O5" i="1" s="1"/>
  <c r="M5" i="1"/>
  <c r="M4" i="1"/>
  <c r="N4" i="1" s="1"/>
  <c r="O4" i="1" s="1"/>
  <c r="N3" i="1"/>
  <c r="O3" i="1" s="1"/>
  <c r="M3" i="1"/>
  <c r="I9" i="1"/>
  <c r="J9" i="1" s="1"/>
  <c r="K9" i="1" s="1"/>
  <c r="J8" i="1"/>
  <c r="K8" i="1" s="1"/>
  <c r="I8" i="1"/>
  <c r="I7" i="1"/>
  <c r="J7" i="1" s="1"/>
  <c r="K7" i="1" s="1"/>
  <c r="J6" i="1"/>
  <c r="K6" i="1" s="1"/>
  <c r="I6" i="1"/>
  <c r="I5" i="1"/>
  <c r="J5" i="1" s="1"/>
  <c r="K5" i="1" s="1"/>
  <c r="J4" i="1"/>
  <c r="K4" i="1" s="1"/>
  <c r="I4" i="1"/>
  <c r="I3" i="1"/>
  <c r="J3" i="1" s="1"/>
  <c r="K3" i="1" s="1"/>
  <c r="G13" i="1"/>
  <c r="G12" i="1"/>
  <c r="G4" i="1"/>
  <c r="G5" i="1"/>
  <c r="G6" i="1"/>
  <c r="G7" i="1"/>
  <c r="G8" i="1"/>
  <c r="G9" i="1"/>
  <c r="F4" i="1"/>
  <c r="F5" i="1"/>
  <c r="F6" i="1"/>
  <c r="F7" i="1"/>
  <c r="F8" i="1"/>
  <c r="F9" i="1"/>
  <c r="E4" i="1"/>
  <c r="E5" i="1"/>
  <c r="E6" i="1"/>
  <c r="E7" i="1"/>
  <c r="E8" i="1"/>
  <c r="E9" i="1"/>
  <c r="G3" i="1"/>
  <c r="F3" i="1"/>
  <c r="V28" i="2" l="1"/>
  <c r="W28" i="2" s="1"/>
  <c r="W10" i="2"/>
  <c r="U28" i="2"/>
</calcChain>
</file>

<file path=xl/sharedStrings.xml><?xml version="1.0" encoding="utf-8"?>
<sst xmlns="http://schemas.openxmlformats.org/spreadsheetml/2006/main" count="192" uniqueCount="77">
  <si>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</si>
  <si>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</si>
  <si>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</si>
  <si>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</si>
  <si>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</si>
  <si>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</si>
  <si>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</si>
  <si>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</si>
  <si>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</si>
  <si>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</si>
  <si>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</si>
  <si>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</si>
  <si>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</si>
  <si>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</si>
  <si>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</si>
  <si>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</si>
  <si>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</si>
  <si>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</si>
  <si>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</si>
  <si>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</si>
  <si>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</si>
  <si>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</si>
  <si>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</si>
  <si>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GG2-014-INF  100x</t>
  </si>
  <si>
    <t>GG2-014-A-90  100x</t>
  </si>
  <si>
    <t>GG2-014-B-90  100x</t>
  </si>
  <si>
    <t>GG2-014-C-90  100x</t>
  </si>
  <si>
    <t>GG2-014-D-90  100x</t>
  </si>
  <si>
    <t>GG2-014-E-90  100x</t>
  </si>
  <si>
    <t>GG2-014-F-90  100x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</si>
  <si>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</si>
  <si>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</si>
  <si>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</si>
  <si>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</si>
  <si>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</si>
  <si>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</si>
  <si>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</si>
  <si>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</si>
  <si>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</si>
  <si>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</si>
  <si>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</si>
  <si>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</si>
  <si>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</si>
  <si>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</si>
  <si>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</si>
  <si>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</si>
  <si>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</si>
  <si>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</si>
  <si>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</si>
  <si>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</si>
  <si>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</si>
  <si>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</si>
  <si>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</si>
  <si>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</si>
  <si>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</si>
  <si>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</si>
  <si>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</si>
  <si>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</si>
  <si>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</si>
  <si>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</si>
  <si>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</si>
  <si>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DF 100</t>
  </si>
  <si>
    <t>Total mg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</si>
  <si>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</si>
  <si>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</si>
  <si>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Vol (L) 0.15</t>
  </si>
  <si>
    <t>Average Blank</t>
  </si>
  <si>
    <t>Ox</t>
  </si>
  <si>
    <t>So, 3.11 mg absorbed onto 2500 mg of media is only 0.1% by wt.  on a relative molar basis.</t>
  </si>
  <si>
    <t>%wt</t>
  </si>
  <si>
    <t>Sum REE</t>
  </si>
  <si>
    <t>Average Conc 90</t>
  </si>
  <si>
    <t>Kd</t>
  </si>
  <si>
    <t>Kd value</t>
  </si>
  <si>
    <t>Average Kd</t>
  </si>
  <si>
    <t>Media #2</t>
  </si>
  <si>
    <t>This is for Brine #1 150mL, 2.5g media, 2ppm each REE's. We still see a greater affinity for Sc, Th, U with these parameters. We also see that for the majority of metals, the Media #2 has equal or better capacity than the blank or the oxidized carbon. So that is good news.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</si>
</sst>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3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0" fillId="0" borderId="0" xfId="0"/>
    <xf numFmtId="0" fontId="4" fillId="3" borderId="0" xfId="0" applyFont="1" applyFill="1" applyBorder="1" applyAlignment="1">
      <alignment horizontal="right" vertical="top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5" fontId="4" fillId="0" borderId="16" xfId="1" applyNumberFormat="1" applyFont="1" applyBorder="1" applyAlignment="1">
      <alignment horizontal="center" vertical="top"/>
    </xf>
    <xf numFmtId="165" fontId="4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4" fontId="4" fillId="4" borderId="11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165" fontId="4" fillId="0" borderId="16" xfId="1" applyNumberFormat="1" applyFont="1" applyBorder="1" applyAlignment="1">
      <alignment horizontal="center" vertical="top"/>
    </xf>
    <xf numFmtId="164" fontId="4" fillId="4" borderId="11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/>
    </xf>
    <xf numFmtId="164" fontId="0" fillId="4" borderId="13" xfId="0" applyNumberFormat="1" applyFill="1" applyBorder="1"/>
    <xf numFmtId="164" fontId="0" fillId="4" borderId="0" xfId="0" applyNumberForma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vertical="top"/>
    </xf>
    <xf numFmtId="166" fontId="0" fillId="0" borderId="0" xfId="1" applyNumberFormat="1" applyFont="1"/>
    <xf numFmtId="166" fontId="0" fillId="0" borderId="0" xfId="0" applyNumberFormat="1"/>
    <xf numFmtId="166" fontId="0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#1 Media</a:t>
            </a:r>
            <a:r>
              <a:rPr lang="en-US" baseline="0"/>
              <a:t> #2</a:t>
            </a:r>
            <a:r>
              <a:rPr lang="en-US"/>
              <a:t> 60:1 Ratio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Blank Loaded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Micromolar!$I$9:$I$26</c:f>
              <c:numCache>
                <c:formatCode>0.0%</c:formatCode>
                <c:ptCount val="18"/>
                <c:pt idx="0">
                  <c:v>0.92882562277580083</c:v>
                </c:pt>
                <c:pt idx="1">
                  <c:v>6.2231759656652362E-2</c:v>
                </c:pt>
                <c:pt idx="2">
                  <c:v>0.22222222222222213</c:v>
                </c:pt>
                <c:pt idx="3">
                  <c:v>0.2870967741935484</c:v>
                </c:pt>
                <c:pt idx="4">
                  <c:v>0.32542372881355924</c:v>
                </c:pt>
                <c:pt idx="5">
                  <c:v>0.32770270270270263</c:v>
                </c:pt>
                <c:pt idx="6">
                  <c:v>0.3914473684210526</c:v>
                </c:pt>
                <c:pt idx="7">
                  <c:v>0.17157490396927019</c:v>
                </c:pt>
                <c:pt idx="8">
                  <c:v>0.35761589403973504</c:v>
                </c:pt>
                <c:pt idx="9">
                  <c:v>0.3796610169491525</c:v>
                </c:pt>
                <c:pt idx="10">
                  <c:v>0.38698630136986295</c:v>
                </c:pt>
                <c:pt idx="11">
                  <c:v>0.37666666666666665</c:v>
                </c:pt>
                <c:pt idx="12">
                  <c:v>0.38815789473684209</c:v>
                </c:pt>
                <c:pt idx="13">
                  <c:v>0.39590443686006821</c:v>
                </c:pt>
                <c:pt idx="14">
                  <c:v>0.41196013289036543</c:v>
                </c:pt>
                <c:pt idx="15">
                  <c:v>0.39603960396039611</c:v>
                </c:pt>
                <c:pt idx="16">
                  <c:v>0.97278911564625847</c:v>
                </c:pt>
                <c:pt idx="17">
                  <c:v>0.96699669966996682</c:v>
                </c:pt>
              </c:numCache>
            </c:numRef>
          </c:yVal>
          <c:smooth val="0"/>
        </c:ser>
        <c:ser>
          <c:idx val="1"/>
          <c:order val="1"/>
          <c:tx>
            <c:v>Oxidized Carbon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Micromolar!$P$9:$P$26</c:f>
              <c:numCache>
                <c:formatCode>0.0%</c:formatCode>
                <c:ptCount val="18"/>
                <c:pt idx="0">
                  <c:v>0.87900355871886138</c:v>
                </c:pt>
                <c:pt idx="1">
                  <c:v>-3.0042918454935549E-2</c:v>
                </c:pt>
                <c:pt idx="2">
                  <c:v>8.6805555555555441E-2</c:v>
                </c:pt>
                <c:pt idx="3">
                  <c:v>0.14193548387096769</c:v>
                </c:pt>
                <c:pt idx="4">
                  <c:v>0.17627118644067793</c:v>
                </c:pt>
                <c:pt idx="5">
                  <c:v>0.17905405405405406</c:v>
                </c:pt>
                <c:pt idx="6">
                  <c:v>0.24013157894736836</c:v>
                </c:pt>
                <c:pt idx="7">
                  <c:v>6.145966709346997E-2</c:v>
                </c:pt>
                <c:pt idx="8">
                  <c:v>0.20529801324503311</c:v>
                </c:pt>
                <c:pt idx="9">
                  <c:v>0.23050847457627113</c:v>
                </c:pt>
                <c:pt idx="10">
                  <c:v>0.23630136986301364</c:v>
                </c:pt>
                <c:pt idx="11">
                  <c:v>0.23333333333333328</c:v>
                </c:pt>
                <c:pt idx="12">
                  <c:v>0.23684210526315785</c:v>
                </c:pt>
                <c:pt idx="13">
                  <c:v>0.2457337883959044</c:v>
                </c:pt>
                <c:pt idx="14">
                  <c:v>0.25913621262458469</c:v>
                </c:pt>
                <c:pt idx="15">
                  <c:v>0.25082508250825081</c:v>
                </c:pt>
                <c:pt idx="16">
                  <c:v>0.96258503401360551</c:v>
                </c:pt>
                <c:pt idx="17">
                  <c:v>0.94719471947194711</c:v>
                </c:pt>
              </c:numCache>
            </c:numRef>
          </c:yVal>
          <c:smooth val="0"/>
        </c:ser>
        <c:ser>
          <c:idx val="2"/>
          <c:order val="2"/>
          <c:tx>
            <c:v>Media #2</c:v>
          </c:tx>
          <c:marker>
            <c:symbol val="none"/>
          </c:marker>
          <c:xVal>
            <c:strRef>
              <c:f>Micromolar!$B$9:$B$26</c:f>
              <c:strCache>
                <c:ptCount val="18"/>
                <c:pt idx="0">
                  <c:v>Sc</c:v>
                </c:pt>
                <c:pt idx="1">
                  <c:v>Y</c:v>
                </c:pt>
                <c:pt idx="2">
                  <c:v>La</c:v>
                </c:pt>
                <c:pt idx="3">
                  <c:v>Ce</c:v>
                </c:pt>
                <c:pt idx="4">
                  <c:v>Pr</c:v>
                </c:pt>
                <c:pt idx="5">
                  <c:v>Nd</c:v>
                </c:pt>
                <c:pt idx="6">
                  <c:v>Sm</c:v>
                </c:pt>
                <c:pt idx="7">
                  <c:v>Eu</c:v>
                </c:pt>
                <c:pt idx="8">
                  <c:v>Gd</c:v>
                </c:pt>
                <c:pt idx="9">
                  <c:v>Tb</c:v>
                </c:pt>
                <c:pt idx="10">
                  <c:v>Dy</c:v>
                </c:pt>
                <c:pt idx="11">
                  <c:v>Ho</c:v>
                </c:pt>
                <c:pt idx="12">
                  <c:v>Er</c:v>
                </c:pt>
                <c:pt idx="13">
                  <c:v>Tm</c:v>
                </c:pt>
                <c:pt idx="14">
                  <c:v>Yb</c:v>
                </c:pt>
                <c:pt idx="15">
                  <c:v>Lu</c:v>
                </c:pt>
                <c:pt idx="16">
                  <c:v>Th</c:v>
                </c:pt>
                <c:pt idx="17">
                  <c:v>U</c:v>
                </c:pt>
              </c:strCache>
            </c:strRef>
          </c:xVal>
          <c:yVal>
            <c:numRef>
              <c:f>Micromolar!$W$9:$W$26</c:f>
              <c:numCache>
                <c:formatCode>0.0%</c:formatCode>
                <c:ptCount val="18"/>
                <c:pt idx="0">
                  <c:v>0.64056939501779364</c:v>
                </c:pt>
                <c:pt idx="1">
                  <c:v>0</c:v>
                </c:pt>
                <c:pt idx="2">
                  <c:v>0.38541666666666657</c:v>
                </c:pt>
                <c:pt idx="3">
                  <c:v>0.49032258064516132</c:v>
                </c:pt>
                <c:pt idx="4">
                  <c:v>0.5423728813559322</c:v>
                </c:pt>
                <c:pt idx="5">
                  <c:v>0.55405405405405406</c:v>
                </c:pt>
                <c:pt idx="6">
                  <c:v>0.64144736842105265</c:v>
                </c:pt>
                <c:pt idx="7">
                  <c:v>0.21254801536491683</c:v>
                </c:pt>
                <c:pt idx="8">
                  <c:v>0.60927152317880795</c:v>
                </c:pt>
                <c:pt idx="9">
                  <c:v>0.6508474576271186</c:v>
                </c:pt>
                <c:pt idx="10">
                  <c:v>0.65753424657534232</c:v>
                </c:pt>
                <c:pt idx="11">
                  <c:v>0.64333333333333331</c:v>
                </c:pt>
                <c:pt idx="12">
                  <c:v>0.64144736842105254</c:v>
                </c:pt>
                <c:pt idx="13">
                  <c:v>0.65187713310580209</c:v>
                </c:pt>
                <c:pt idx="14">
                  <c:v>0.67109634551495012</c:v>
                </c:pt>
                <c:pt idx="15">
                  <c:v>0.65676567656765683</c:v>
                </c:pt>
                <c:pt idx="16">
                  <c:v>0.45578231292517002</c:v>
                </c:pt>
                <c:pt idx="17">
                  <c:v>0.98679867986798675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93824"/>
        <c:axId val="90099712"/>
      </c:scatterChart>
      <c:valAx>
        <c:axId val="9009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099712"/>
        <c:crosses val="autoZero"/>
        <c:crossBetween val="midCat"/>
      </c:valAx>
      <c:valAx>
        <c:axId val="90099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0093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561974</xdr:colOff>
      <xdr:row>30</xdr:row>
      <xdr:rowOff>23812</xdr:rowOff>
    </xdr:from>
    <xdr:to>
      <xdr:col>15</xdr:col>
      <xdr:colOff>857249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2" sqref="D22"/>
    </sheetView>
  </sheetViews>
  <sheetFormatPr defaultRowHeight="15" x14ac:dyDescent="0.25"/>
  <cols>
    <col min="1" max="1" width="3.42578125" customWidth="1"/>
    <col min="2" max="2" width="3.7109375" customWidth="1"/>
    <col min="3" max="3" width="18.42578125" customWidth="1"/>
    <col min="4" max="4" width="16.140625" customWidth="1"/>
    <col min="5" max="7" width="16.140625" style="2" customWidth="1"/>
    <col min="8" max="8" width="15.7109375" customWidth="1"/>
    <col min="9" max="11" width="15.7109375" style="2" customWidth="1"/>
    <col min="12" max="12" width="16.85546875" customWidth="1"/>
    <col min="13" max="15" width="16.85546875" style="2" customWidth="1"/>
    <col min="16" max="16" width="16.140625" customWidth="1"/>
    <col min="17" max="19" width="16.140625" style="2" customWidth="1"/>
    <col min="20" max="20" width="17.140625" customWidth="1"/>
    <col min="21" max="23" width="17.140625" style="2" customWidth="1"/>
    <col min="24" max="24" width="17.85546875" customWidth="1"/>
    <col min="25" max="27" width="17.85546875" style="2" customWidth="1"/>
    <col min="28" max="28" width="18.140625" customWidth="1"/>
    <col min="29" max="31" width="18.140625" style="2" customWidth="1"/>
    <col min="32" max="32" width="17.7109375" customWidth="1"/>
    <col min="33" max="35" width="17.7109375" style="2" customWidth="1"/>
    <col min="36" max="36" width="17.85546875" customWidth="1"/>
    <col min="37" max="39" width="17.85546875" style="2" customWidth="1"/>
    <col min="40" max="40" width="17.42578125" customWidth="1"/>
    <col min="41" max="43" width="17.42578125" style="2" customWidth="1"/>
    <col min="44" max="44" width="17.85546875" customWidth="1"/>
    <col min="45" max="47" width="17.85546875" style="2" customWidth="1"/>
    <col min="48" max="48" width="17.5703125" customWidth="1"/>
    <col min="49" max="51" width="17.5703125" style="2" customWidth="1"/>
    <col min="52" max="52" width="17.5703125" customWidth="1"/>
    <col min="53" max="55" width="17.5703125" style="2" customWidth="1"/>
    <col min="56" max="56" width="17.7109375" customWidth="1"/>
    <col min="57" max="59" width="17.7109375" style="2" customWidth="1"/>
    <col min="60" max="60" width="17.85546875" customWidth="1"/>
    <col min="61" max="63" width="17.85546875" style="2" customWidth="1"/>
    <col min="64" max="64" width="18" customWidth="1"/>
    <col min="65" max="67" width="18" style="2" customWidth="1"/>
    <col min="68" max="68" width="17.7109375" customWidth="1"/>
    <col min="69" max="71" width="17.7109375" style="2" customWidth="1"/>
    <col min="72" max="72" width="17.5703125" customWidth="1"/>
    <col min="73" max="73" width="16.5703125" customWidth="1"/>
    <col min="74" max="74" width="15.85546875" customWidth="1"/>
    <col min="75" max="75" width="17.42578125" customWidth="1"/>
  </cols>
  <sheetData>
    <row r="1" spans="1:77" x14ac:dyDescent="0.25">
      <c r="A1" s="76" t="s">
        <v>0</v>
      </c>
      <c r="B1" s="77"/>
      <c r="C1" s="78"/>
      <c r="D1" s="1" t="s">
        <v>1</v>
      </c>
      <c r="E1" s="46" t="s">
        <v>61</v>
      </c>
      <c r="F1" s="46"/>
      <c r="G1" s="46" t="s">
        <v>62</v>
      </c>
      <c r="H1" s="1" t="s">
        <v>2</v>
      </c>
      <c r="I1" s="47" t="s">
        <v>61</v>
      </c>
      <c r="J1" s="47"/>
      <c r="K1" s="47" t="s">
        <v>62</v>
      </c>
      <c r="L1" s="1" t="s">
        <v>3</v>
      </c>
      <c r="M1" s="48" t="s">
        <v>61</v>
      </c>
      <c r="N1" s="48"/>
      <c r="O1" s="48" t="s">
        <v>62</v>
      </c>
      <c r="P1" s="1" t="s">
        <v>4</v>
      </c>
      <c r="Q1" s="49" t="s">
        <v>61</v>
      </c>
      <c r="R1" s="49"/>
      <c r="S1" s="49" t="s">
        <v>62</v>
      </c>
      <c r="T1" s="1" t="s">
        <v>5</v>
      </c>
      <c r="U1" s="50" t="s">
        <v>61</v>
      </c>
      <c r="V1" s="50"/>
      <c r="W1" s="50" t="s">
        <v>62</v>
      </c>
      <c r="X1" s="1" t="s">
        <v>6</v>
      </c>
      <c r="Y1" s="51" t="s">
        <v>61</v>
      </c>
      <c r="Z1" s="51"/>
      <c r="AA1" s="51" t="s">
        <v>62</v>
      </c>
      <c r="AB1" s="1" t="s">
        <v>7</v>
      </c>
      <c r="AC1" s="52" t="s">
        <v>61</v>
      </c>
      <c r="AD1" s="52"/>
      <c r="AE1" s="52" t="s">
        <v>62</v>
      </c>
      <c r="AF1" s="1" t="s">
        <v>8</v>
      </c>
      <c r="AG1" s="53" t="s">
        <v>61</v>
      </c>
      <c r="AH1" s="53"/>
      <c r="AI1" s="53" t="s">
        <v>62</v>
      </c>
      <c r="AJ1" s="1" t="s">
        <v>9</v>
      </c>
      <c r="AK1" s="54" t="s">
        <v>61</v>
      </c>
      <c r="AL1" s="54"/>
      <c r="AM1" s="54" t="s">
        <v>62</v>
      </c>
      <c r="AN1" s="1" t="s">
        <v>10</v>
      </c>
      <c r="AO1" s="55" t="s">
        <v>61</v>
      </c>
      <c r="AP1" s="55"/>
      <c r="AQ1" s="55" t="s">
        <v>62</v>
      </c>
      <c r="AR1" s="1" t="s">
        <v>11</v>
      </c>
      <c r="AS1" s="56" t="s">
        <v>61</v>
      </c>
      <c r="AT1" s="56"/>
      <c r="AU1" s="56" t="s">
        <v>62</v>
      </c>
      <c r="AV1" s="1" t="s">
        <v>12</v>
      </c>
      <c r="AW1" s="57" t="s">
        <v>61</v>
      </c>
      <c r="AX1" s="57"/>
      <c r="AY1" s="57" t="s">
        <v>62</v>
      </c>
      <c r="AZ1" s="1" t="s">
        <v>13</v>
      </c>
      <c r="BA1" s="58" t="s">
        <v>61</v>
      </c>
      <c r="BB1" s="58"/>
      <c r="BC1" s="58" t="s">
        <v>62</v>
      </c>
      <c r="BD1" s="1" t="s">
        <v>14</v>
      </c>
      <c r="BE1" s="59" t="s">
        <v>61</v>
      </c>
      <c r="BF1" s="59"/>
      <c r="BG1" s="59" t="s">
        <v>62</v>
      </c>
      <c r="BH1" s="1" t="s">
        <v>15</v>
      </c>
      <c r="BI1" s="60" t="s">
        <v>61</v>
      </c>
      <c r="BJ1" s="60"/>
      <c r="BK1" s="60" t="s">
        <v>62</v>
      </c>
      <c r="BL1" s="1" t="s">
        <v>16</v>
      </c>
      <c r="BM1" s="61" t="s">
        <v>61</v>
      </c>
      <c r="BN1" s="61"/>
      <c r="BO1" s="61" t="s">
        <v>62</v>
      </c>
      <c r="BP1" s="1" t="s">
        <v>17</v>
      </c>
      <c r="BQ1" s="62" t="s">
        <v>61</v>
      </c>
      <c r="BR1" s="62"/>
      <c r="BS1" s="62" t="s">
        <v>62</v>
      </c>
      <c r="BT1" s="1" t="s">
        <v>18</v>
      </c>
      <c r="BU1" s="64" t="s">
        <v>61</v>
      </c>
      <c r="BV1" s="64"/>
      <c r="BW1" s="64" t="s">
        <v>62</v>
      </c>
    </row>
    <row r="2" spans="1:77" x14ac:dyDescent="0.25">
      <c r="A2" s="1" t="s">
        <v>19</v>
      </c>
      <c r="B2" s="1" t="s">
        <v>20</v>
      </c>
      <c r="C2" s="1" t="s">
        <v>21</v>
      </c>
      <c r="D2" s="1" t="s">
        <v>22</v>
      </c>
      <c r="E2" s="46" t="s">
        <v>63</v>
      </c>
      <c r="F2" s="46" t="s">
        <v>64</v>
      </c>
      <c r="G2" s="46" t="s">
        <v>65</v>
      </c>
      <c r="H2" s="1" t="s">
        <v>22</v>
      </c>
      <c r="I2" s="47" t="s">
        <v>63</v>
      </c>
      <c r="J2" s="47" t="s">
        <v>64</v>
      </c>
      <c r="K2" s="47" t="s">
        <v>65</v>
      </c>
      <c r="L2" s="1" t="s">
        <v>22</v>
      </c>
      <c r="M2" s="48" t="s">
        <v>63</v>
      </c>
      <c r="N2" s="48" t="s">
        <v>64</v>
      </c>
      <c r="O2" s="48" t="s">
        <v>65</v>
      </c>
      <c r="P2" s="1" t="s">
        <v>22</v>
      </c>
      <c r="Q2" s="49" t="s">
        <v>63</v>
      </c>
      <c r="R2" s="49" t="s">
        <v>64</v>
      </c>
      <c r="S2" s="49" t="s">
        <v>65</v>
      </c>
      <c r="T2" s="1" t="s">
        <v>22</v>
      </c>
      <c r="U2" s="50" t="s">
        <v>63</v>
      </c>
      <c r="V2" s="50" t="s">
        <v>64</v>
      </c>
      <c r="W2" s="50" t="s">
        <v>65</v>
      </c>
      <c r="X2" s="1" t="s">
        <v>22</v>
      </c>
      <c r="Y2" s="51" t="s">
        <v>63</v>
      </c>
      <c r="Z2" s="51" t="s">
        <v>64</v>
      </c>
      <c r="AA2" s="51" t="s">
        <v>65</v>
      </c>
      <c r="AB2" s="1" t="s">
        <v>22</v>
      </c>
      <c r="AC2" s="52" t="s">
        <v>63</v>
      </c>
      <c r="AD2" s="52" t="s">
        <v>64</v>
      </c>
      <c r="AE2" s="52" t="s">
        <v>65</v>
      </c>
      <c r="AF2" s="1" t="s">
        <v>22</v>
      </c>
      <c r="AG2" s="53" t="s">
        <v>63</v>
      </c>
      <c r="AH2" s="53" t="s">
        <v>64</v>
      </c>
      <c r="AI2" s="53" t="s">
        <v>65</v>
      </c>
      <c r="AJ2" s="1" t="s">
        <v>22</v>
      </c>
      <c r="AK2" s="54" t="s">
        <v>63</v>
      </c>
      <c r="AL2" s="54" t="s">
        <v>64</v>
      </c>
      <c r="AM2" s="54" t="s">
        <v>65</v>
      </c>
      <c r="AN2" s="1" t="s">
        <v>22</v>
      </c>
      <c r="AO2" s="55" t="s">
        <v>63</v>
      </c>
      <c r="AP2" s="55" t="s">
        <v>64</v>
      </c>
      <c r="AQ2" s="55" t="s">
        <v>65</v>
      </c>
      <c r="AR2" s="1" t="s">
        <v>22</v>
      </c>
      <c r="AS2" s="56" t="s">
        <v>63</v>
      </c>
      <c r="AT2" s="56" t="s">
        <v>64</v>
      </c>
      <c r="AU2" s="56" t="s">
        <v>65</v>
      </c>
      <c r="AV2" s="1" t="s">
        <v>22</v>
      </c>
      <c r="AW2" s="57" t="s">
        <v>63</v>
      </c>
      <c r="AX2" s="57" t="s">
        <v>64</v>
      </c>
      <c r="AY2" s="57" t="s">
        <v>65</v>
      </c>
      <c r="AZ2" s="1" t="s">
        <v>22</v>
      </c>
      <c r="BA2" s="58" t="s">
        <v>63</v>
      </c>
      <c r="BB2" s="58" t="s">
        <v>64</v>
      </c>
      <c r="BC2" s="58" t="s">
        <v>65</v>
      </c>
      <c r="BD2" s="1" t="s">
        <v>22</v>
      </c>
      <c r="BE2" s="59" t="s">
        <v>63</v>
      </c>
      <c r="BF2" s="59" t="s">
        <v>64</v>
      </c>
      <c r="BG2" s="59" t="s">
        <v>65</v>
      </c>
      <c r="BH2" s="1" t="s">
        <v>22</v>
      </c>
      <c r="BI2" s="60" t="s">
        <v>63</v>
      </c>
      <c r="BJ2" s="60" t="s">
        <v>64</v>
      </c>
      <c r="BK2" s="60" t="s">
        <v>65</v>
      </c>
      <c r="BL2" s="1" t="s">
        <v>22</v>
      </c>
      <c r="BM2" s="61" t="s">
        <v>63</v>
      </c>
      <c r="BN2" s="61" t="s">
        <v>64</v>
      </c>
      <c r="BO2" s="61" t="s">
        <v>65</v>
      </c>
      <c r="BP2" s="1" t="s">
        <v>22</v>
      </c>
      <c r="BQ2" s="62" t="s">
        <v>63</v>
      </c>
      <c r="BR2" s="62" t="s">
        <v>64</v>
      </c>
      <c r="BS2" s="62" t="s">
        <v>65</v>
      </c>
      <c r="BT2" s="1" t="s">
        <v>22</v>
      </c>
      <c r="BU2" s="64" t="s">
        <v>63</v>
      </c>
      <c r="BV2" s="64" t="s">
        <v>64</v>
      </c>
      <c r="BW2" s="64" t="s">
        <v>65</v>
      </c>
    </row>
    <row r="3" spans="1:77" x14ac:dyDescent="0.25">
      <c r="A3" s="4"/>
      <c r="B3" s="4" t="b">
        <v>0</v>
      </c>
      <c r="C3" s="4" t="s">
        <v>23</v>
      </c>
      <c r="D3" s="3">
        <v>18.730967089196898</v>
      </c>
      <c r="E3" s="3">
        <f>D3*100</f>
        <v>1873.0967089196899</v>
      </c>
      <c r="F3" s="3">
        <f>E3/1000</f>
        <v>1.8730967089196899</v>
      </c>
      <c r="G3" s="3">
        <f>F3*0.15</f>
        <v>0.2809645063379535</v>
      </c>
      <c r="H3" s="3">
        <v>310.68187939376202</v>
      </c>
      <c r="I3" s="65">
        <f>H3*100</f>
        <v>31068.187939376203</v>
      </c>
      <c r="J3" s="65">
        <f>I3/1000</f>
        <v>31.068187939376202</v>
      </c>
      <c r="K3" s="65">
        <f>J3*0.15</f>
        <v>4.6602281909064303</v>
      </c>
      <c r="L3" s="3">
        <v>19.232599831537101</v>
      </c>
      <c r="M3" s="65">
        <f>L3*100</f>
        <v>1923.25998315371</v>
      </c>
      <c r="N3" s="65">
        <f>M3/1000</f>
        <v>1.9232599831537101</v>
      </c>
      <c r="O3" s="65">
        <f>N3*0.15</f>
        <v>0.28848899747305651</v>
      </c>
      <c r="P3" s="3">
        <v>20.678278696396301</v>
      </c>
      <c r="Q3" s="65">
        <f>P3*100</f>
        <v>2067.8278696396301</v>
      </c>
      <c r="R3" s="65">
        <f>Q3/1000</f>
        <v>2.0678278696396299</v>
      </c>
      <c r="S3" s="65">
        <f>R3*0.15</f>
        <v>0.31017418044594447</v>
      </c>
      <c r="T3" s="3">
        <v>19.6596849754586</v>
      </c>
      <c r="U3" s="65">
        <f>T3*100</f>
        <v>1965.9684975458599</v>
      </c>
      <c r="V3" s="65">
        <f>U3/1000</f>
        <v>1.96596849754586</v>
      </c>
      <c r="W3" s="65">
        <f>V3*0.15</f>
        <v>0.29489527463187898</v>
      </c>
      <c r="X3" s="3">
        <v>19.719185555081101</v>
      </c>
      <c r="Y3" s="65">
        <f>X3*100</f>
        <v>1971.9185555081101</v>
      </c>
      <c r="Z3" s="65">
        <f>Y3/1000</f>
        <v>1.97191855550811</v>
      </c>
      <c r="AA3" s="65">
        <f>Z3*0.15</f>
        <v>0.29578778332621647</v>
      </c>
      <c r="AB3" s="3">
        <v>20.277140614239102</v>
      </c>
      <c r="AC3" s="65">
        <f>AB3*100</f>
        <v>2027.7140614239102</v>
      </c>
      <c r="AD3" s="65">
        <f>AC3/1000</f>
        <v>2.02771406142391</v>
      </c>
      <c r="AE3" s="65">
        <f>AD3*0.15</f>
        <v>0.30415710921358646</v>
      </c>
      <c r="AF3" s="3">
        <v>52.103761853256799</v>
      </c>
      <c r="AG3" s="65">
        <f>AF3*100</f>
        <v>5210.3761853256801</v>
      </c>
      <c r="AH3" s="65">
        <f>AG3/1000</f>
        <v>5.2103761853256803</v>
      </c>
      <c r="AI3" s="65">
        <f>AH3*0.15</f>
        <v>0.78155642779885204</v>
      </c>
      <c r="AJ3" s="3">
        <v>20.1028621139811</v>
      </c>
      <c r="AK3" s="65">
        <f>AJ3*100</f>
        <v>2010.28621139811</v>
      </c>
      <c r="AL3" s="65">
        <f>AK3/1000</f>
        <v>2.0102862113981099</v>
      </c>
      <c r="AM3" s="65">
        <f>AL3*0.15</f>
        <v>0.30154293170971647</v>
      </c>
      <c r="AN3" s="3">
        <v>19.665196886910302</v>
      </c>
      <c r="AO3" s="65">
        <f>AN3*100</f>
        <v>1966.5196886910301</v>
      </c>
      <c r="AP3" s="65">
        <f>AO3/1000</f>
        <v>1.9665196886910301</v>
      </c>
      <c r="AQ3" s="65">
        <f>AP3*0.15</f>
        <v>0.29497795330365451</v>
      </c>
      <c r="AR3" s="3">
        <v>19.454267227177201</v>
      </c>
      <c r="AS3" s="65">
        <f>AR3*100</f>
        <v>1945.4267227177202</v>
      </c>
      <c r="AT3" s="65">
        <f>AS3/1000</f>
        <v>1.9454267227177202</v>
      </c>
      <c r="AU3" s="65">
        <f>AT3*0.15</f>
        <v>0.29181400840765803</v>
      </c>
      <c r="AV3" s="3">
        <v>19.9815396521875</v>
      </c>
      <c r="AW3" s="65">
        <f>AV3*100</f>
        <v>1998.15396521875</v>
      </c>
      <c r="AX3" s="65">
        <f>AW3/1000</f>
        <v>1.9981539652187501</v>
      </c>
      <c r="AY3" s="65">
        <f>AX3*0.15</f>
        <v>0.2997230947828125</v>
      </c>
      <c r="AZ3" s="3">
        <v>20.282686424769</v>
      </c>
      <c r="BA3" s="65">
        <f>AZ3*100</f>
        <v>2028.2686424769001</v>
      </c>
      <c r="BB3" s="65">
        <f>BA3/1000</f>
        <v>2.0282686424769003</v>
      </c>
      <c r="BC3" s="65">
        <f>BB3*0.15</f>
        <v>0.30424029637153505</v>
      </c>
      <c r="BD3" s="3">
        <v>19.5078929753927</v>
      </c>
      <c r="BE3" s="65">
        <f>BD3*100</f>
        <v>1950.7892975392699</v>
      </c>
      <c r="BF3" s="65">
        <f>BE3/1000</f>
        <v>1.95078929753927</v>
      </c>
      <c r="BG3" s="65">
        <f>BF3*0.15</f>
        <v>0.29261839463089051</v>
      </c>
      <c r="BH3" s="3">
        <v>20.097883601272599</v>
      </c>
      <c r="BI3" s="65">
        <f>BH3*100</f>
        <v>2009.7883601272599</v>
      </c>
      <c r="BJ3" s="65">
        <f>BI3/1000</f>
        <v>2.0097883601272599</v>
      </c>
      <c r="BK3" s="65">
        <f>BJ3*0.15</f>
        <v>0.301468254019089</v>
      </c>
      <c r="BL3" s="3">
        <v>20.20640137418</v>
      </c>
      <c r="BM3" s="65">
        <f>BL3*100</f>
        <v>2020.640137418</v>
      </c>
      <c r="BN3" s="65">
        <f>BM3/1000</f>
        <v>2.0206401374179999</v>
      </c>
      <c r="BO3" s="65">
        <f>BN3*0.15</f>
        <v>0.30309602061269997</v>
      </c>
      <c r="BP3" s="3">
        <v>19.6100180633326</v>
      </c>
      <c r="BQ3" s="65">
        <f>BP3*100</f>
        <v>1961.00180633326</v>
      </c>
      <c r="BR3" s="65">
        <f>BQ3/1000</f>
        <v>1.9610018063332599</v>
      </c>
      <c r="BS3" s="65">
        <f>BR3*0.15</f>
        <v>0.29415027094998897</v>
      </c>
      <c r="BT3" s="3">
        <v>20.190234002625001</v>
      </c>
      <c r="BU3" s="65">
        <f>BT3*100</f>
        <v>2019.0234002625</v>
      </c>
      <c r="BV3" s="65">
        <f>BU3/1000</f>
        <v>2.0190234002624998</v>
      </c>
      <c r="BW3" s="65">
        <f>BV3*0.15</f>
        <v>0.30285351003937494</v>
      </c>
    </row>
    <row r="4" spans="1:77" x14ac:dyDescent="0.25">
      <c r="A4" s="4"/>
      <c r="B4" s="4" t="b">
        <v>0</v>
      </c>
      <c r="C4" s="4" t="s">
        <v>24</v>
      </c>
      <c r="D4" s="3">
        <v>1.2230031059431099</v>
      </c>
      <c r="E4" s="65">
        <f t="shared" ref="E4:E9" si="0">D4*100</f>
        <v>122.30031059431099</v>
      </c>
      <c r="F4" s="65">
        <f t="shared" ref="F4:F9" si="1">E4/1000</f>
        <v>0.12230031059431098</v>
      </c>
      <c r="G4" s="65">
        <f t="shared" ref="G4:G9" si="2">F4*0.15</f>
        <v>1.8345046589146648E-2</v>
      </c>
      <c r="H4" s="3">
        <v>266.76065510165199</v>
      </c>
      <c r="I4" s="65">
        <f t="shared" ref="I4:I9" si="3">H4*100</f>
        <v>26676.065510165201</v>
      </c>
      <c r="J4" s="65">
        <f t="shared" ref="J4:J9" si="4">I4/1000</f>
        <v>26.676065510165202</v>
      </c>
      <c r="K4" s="65">
        <f t="shared" ref="K4:K9" si="5">J4*0.15</f>
        <v>4.0014098265247799</v>
      </c>
      <c r="L4" s="3">
        <v>13.411601359325999</v>
      </c>
      <c r="M4" s="65">
        <f t="shared" ref="M4:M9" si="6">L4*100</f>
        <v>1341.1601359326</v>
      </c>
      <c r="N4" s="65">
        <f t="shared" ref="N4:N9" si="7">M4/1000</f>
        <v>1.3411601359326</v>
      </c>
      <c r="O4" s="65">
        <f t="shared" ref="O4:O9" si="8">N4*0.15</f>
        <v>0.20117402038988999</v>
      </c>
      <c r="P4" s="3">
        <v>13.2345400556468</v>
      </c>
      <c r="Q4" s="65">
        <f t="shared" ref="Q4:Q9" si="9">P4*100</f>
        <v>1323.4540055646801</v>
      </c>
      <c r="R4" s="65">
        <f t="shared" ref="R4:R9" si="10">Q4/1000</f>
        <v>1.3234540055646802</v>
      </c>
      <c r="S4" s="65">
        <f t="shared" ref="S4:S9" si="11">R4*0.15</f>
        <v>0.19851810083470203</v>
      </c>
      <c r="T4" s="3">
        <v>11.934341711899201</v>
      </c>
      <c r="U4" s="65">
        <f t="shared" ref="U4:U9" si="12">T4*100</f>
        <v>1193.4341711899201</v>
      </c>
      <c r="V4" s="65">
        <f t="shared" ref="V4:V9" si="13">U4/1000</f>
        <v>1.1934341711899201</v>
      </c>
      <c r="W4" s="65">
        <f t="shared" ref="W4:W9" si="14">V4*0.15</f>
        <v>0.17901512567848801</v>
      </c>
      <c r="X4" s="3">
        <v>11.8916163965908</v>
      </c>
      <c r="Y4" s="65">
        <f t="shared" ref="Y4:Y9" si="15">X4*100</f>
        <v>1189.16163965908</v>
      </c>
      <c r="Z4" s="65">
        <f t="shared" ref="Z4:Z9" si="16">Y4/1000</f>
        <v>1.1891616396590801</v>
      </c>
      <c r="AA4" s="65">
        <f t="shared" ref="AA4:AA9" si="17">Z4*0.15</f>
        <v>0.178374245948862</v>
      </c>
      <c r="AB4" s="3">
        <v>11.0398671340612</v>
      </c>
      <c r="AC4" s="65">
        <f t="shared" ref="AC4:AC9" si="18">AB4*100</f>
        <v>1103.9867134061201</v>
      </c>
      <c r="AD4" s="65">
        <f t="shared" ref="AD4:AD9" si="19">AC4/1000</f>
        <v>1.1039867134061201</v>
      </c>
      <c r="AE4" s="65">
        <f t="shared" ref="AE4:AE9" si="20">AD4*0.15</f>
        <v>0.16559800701091801</v>
      </c>
      <c r="AF4" s="3">
        <v>39.0558296616855</v>
      </c>
      <c r="AG4" s="65">
        <f t="shared" ref="AG4:AG9" si="21">AF4*100</f>
        <v>3905.5829661685502</v>
      </c>
      <c r="AH4" s="65">
        <f t="shared" ref="AH4:AH9" si="22">AG4/1000</f>
        <v>3.9055829661685504</v>
      </c>
      <c r="AI4" s="65">
        <f t="shared" ref="AI4:AI9" si="23">AH4*0.15</f>
        <v>0.58583744492528256</v>
      </c>
      <c r="AJ4" s="3">
        <v>11.6851263784508</v>
      </c>
      <c r="AK4" s="65">
        <f t="shared" ref="AK4:AK9" si="24">AJ4*100</f>
        <v>1168.51263784508</v>
      </c>
      <c r="AL4" s="65">
        <f t="shared" ref="AL4:AL9" si="25">AK4/1000</f>
        <v>1.1685126378450801</v>
      </c>
      <c r="AM4" s="65">
        <f t="shared" ref="AM4:AM9" si="26">AL4*0.15</f>
        <v>0.175276895676762</v>
      </c>
      <c r="AN4" s="3">
        <v>10.868478858833999</v>
      </c>
      <c r="AO4" s="65">
        <f t="shared" ref="AO4:AO9" si="27">AN4*100</f>
        <v>1086.8478858833998</v>
      </c>
      <c r="AP4" s="65">
        <f t="shared" ref="AP4:AP9" si="28">AO4/1000</f>
        <v>1.0868478858833999</v>
      </c>
      <c r="AQ4" s="65">
        <f t="shared" ref="AQ4:AQ9" si="29">AP4*0.15</f>
        <v>0.16302718288250997</v>
      </c>
      <c r="AR4" s="3">
        <v>10.6299024293046</v>
      </c>
      <c r="AS4" s="65">
        <f t="shared" ref="AS4:AS9" si="30">AR4*100</f>
        <v>1062.99024293046</v>
      </c>
      <c r="AT4" s="65">
        <f t="shared" ref="AT4:AT9" si="31">AS4/1000</f>
        <v>1.0629902429304601</v>
      </c>
      <c r="AU4" s="65">
        <f t="shared" ref="AU4:AU9" si="32">AT4*0.15</f>
        <v>0.15944853643956899</v>
      </c>
      <c r="AV4" s="3">
        <v>11.1131473838507</v>
      </c>
      <c r="AW4" s="65">
        <f t="shared" ref="AW4:AW9" si="33">AV4*100</f>
        <v>1111.3147383850701</v>
      </c>
      <c r="AX4" s="65">
        <f t="shared" ref="AX4:AX9" si="34">AW4/1000</f>
        <v>1.1113147383850701</v>
      </c>
      <c r="AY4" s="65">
        <f t="shared" ref="AY4:AY9" si="35">AX4*0.15</f>
        <v>0.16669721075776051</v>
      </c>
      <c r="AZ4" s="3">
        <v>11.180950655872</v>
      </c>
      <c r="BA4" s="65">
        <f t="shared" ref="BA4:BA9" si="36">AZ4*100</f>
        <v>1118.0950655872</v>
      </c>
      <c r="BB4" s="65">
        <f t="shared" ref="BB4:BB9" si="37">BA4/1000</f>
        <v>1.1180950655872</v>
      </c>
      <c r="BC4" s="65">
        <f t="shared" ref="BC4:BC9" si="38">BB4*0.15</f>
        <v>0.16771425983808</v>
      </c>
      <c r="BD4" s="3">
        <v>10.5397407391862</v>
      </c>
      <c r="BE4" s="65">
        <f t="shared" ref="BE4:BE9" si="39">BD4*100</f>
        <v>1053.97407391862</v>
      </c>
      <c r="BF4" s="65">
        <f t="shared" ref="BF4:BF9" si="40">BE4/1000</f>
        <v>1.0539740739186201</v>
      </c>
      <c r="BG4" s="65">
        <f t="shared" ref="BG4:BG9" si="41">BF4*0.15</f>
        <v>0.15809611108779301</v>
      </c>
      <c r="BH4" s="3">
        <v>10.529705099429099</v>
      </c>
      <c r="BI4" s="65">
        <f t="shared" ref="BI4:BI9" si="42">BH4*100</f>
        <v>1052.97050994291</v>
      </c>
      <c r="BJ4" s="65">
        <f t="shared" ref="BJ4:BJ9" si="43">BI4/1000</f>
        <v>1.0529705099429101</v>
      </c>
      <c r="BK4" s="65">
        <f t="shared" ref="BK4:BK9" si="44">BJ4*0.15</f>
        <v>0.15794557649143651</v>
      </c>
      <c r="BL4" s="3">
        <v>10.861665774264599</v>
      </c>
      <c r="BM4" s="65">
        <f t="shared" ref="BM4:BM9" si="45">BL4*100</f>
        <v>1086.16657742646</v>
      </c>
      <c r="BN4" s="65">
        <f t="shared" ref="BN4:BN9" si="46">BM4/1000</f>
        <v>1.0861665774264599</v>
      </c>
      <c r="BO4" s="65">
        <f t="shared" ref="BO4:BO9" si="47">BN4*0.15</f>
        <v>0.16292498661396898</v>
      </c>
      <c r="BP4" s="3">
        <v>0.49550222661843202</v>
      </c>
      <c r="BQ4" s="65">
        <f t="shared" ref="BQ4:BQ9" si="48">BP4*100</f>
        <v>49.5502226618432</v>
      </c>
      <c r="BR4" s="65">
        <f t="shared" ref="BR4:BR9" si="49">BQ4/1000</f>
        <v>4.9550222661843203E-2</v>
      </c>
      <c r="BS4" s="65">
        <f t="shared" ref="BS4:BS9" si="50">BR4*0.15</f>
        <v>7.4325333992764798E-3</v>
      </c>
      <c r="BT4" s="3">
        <v>0.58802579489266005</v>
      </c>
      <c r="BU4" s="65">
        <f t="shared" ref="BU4:BU9" si="51">BT4*100</f>
        <v>58.802579489266002</v>
      </c>
      <c r="BV4" s="65">
        <f t="shared" ref="BV4:BV9" si="52">BU4/1000</f>
        <v>5.8802579489266003E-2</v>
      </c>
      <c r="BW4" s="65">
        <f t="shared" ref="BW4:BW9" si="53">BV4*0.15</f>
        <v>8.8203869233899005E-3</v>
      </c>
    </row>
    <row r="5" spans="1:77" x14ac:dyDescent="0.25">
      <c r="A5" s="4"/>
      <c r="B5" s="4" t="b">
        <v>0</v>
      </c>
      <c r="C5" s="4" t="s">
        <v>25</v>
      </c>
      <c r="D5" s="3">
        <v>1.43554640610568</v>
      </c>
      <c r="E5" s="65">
        <f t="shared" si="0"/>
        <v>143.55464061056799</v>
      </c>
      <c r="F5" s="65">
        <f t="shared" si="1"/>
        <v>0.143554640610568</v>
      </c>
      <c r="G5" s="65">
        <f t="shared" si="2"/>
        <v>2.1533196091585199E-2</v>
      </c>
      <c r="H5" s="3">
        <v>317.05007406788599</v>
      </c>
      <c r="I5" s="65">
        <f t="shared" si="3"/>
        <v>31705.007406788598</v>
      </c>
      <c r="J5" s="65">
        <f t="shared" si="4"/>
        <v>31.705007406788599</v>
      </c>
      <c r="K5" s="65">
        <f t="shared" si="5"/>
        <v>4.7557511110182897</v>
      </c>
      <c r="L5" s="3">
        <v>16.437501286200401</v>
      </c>
      <c r="M5" s="65">
        <f t="shared" si="6"/>
        <v>1643.7501286200402</v>
      </c>
      <c r="N5" s="65">
        <f t="shared" si="7"/>
        <v>1.6437501286200402</v>
      </c>
      <c r="O5" s="65">
        <f t="shared" si="8"/>
        <v>0.24656251929300602</v>
      </c>
      <c r="P5" s="3">
        <v>16.271904039719001</v>
      </c>
      <c r="Q5" s="65">
        <f t="shared" si="9"/>
        <v>1627.1904039719</v>
      </c>
      <c r="R5" s="65">
        <f t="shared" si="10"/>
        <v>1.6271904039719001</v>
      </c>
      <c r="S5" s="65">
        <f t="shared" si="11"/>
        <v>0.244078560595785</v>
      </c>
      <c r="T5" s="3">
        <v>14.5625533911725</v>
      </c>
      <c r="U5" s="65">
        <f t="shared" si="12"/>
        <v>1456.2553391172501</v>
      </c>
      <c r="V5" s="65">
        <f t="shared" si="13"/>
        <v>1.4562553391172501</v>
      </c>
      <c r="W5" s="65">
        <f t="shared" si="14"/>
        <v>0.2184383008675875</v>
      </c>
      <c r="X5" s="3">
        <v>14.695156392640801</v>
      </c>
      <c r="Y5" s="65">
        <f t="shared" si="15"/>
        <v>1469.5156392640802</v>
      </c>
      <c r="Z5" s="65">
        <f t="shared" si="16"/>
        <v>1.4695156392640802</v>
      </c>
      <c r="AA5" s="65">
        <f t="shared" si="17"/>
        <v>0.22042734588961202</v>
      </c>
      <c r="AB5" s="3">
        <v>13.6253383155866</v>
      </c>
      <c r="AC5" s="65">
        <f t="shared" si="18"/>
        <v>1362.53383155866</v>
      </c>
      <c r="AD5" s="65">
        <f t="shared" si="19"/>
        <v>1.3625338315586601</v>
      </c>
      <c r="AE5" s="65">
        <f t="shared" si="20"/>
        <v>0.20438007473379902</v>
      </c>
      <c r="AF5" s="3">
        <v>47.1562485718148</v>
      </c>
      <c r="AG5" s="65">
        <f t="shared" si="21"/>
        <v>4715.6248571814804</v>
      </c>
      <c r="AH5" s="65">
        <f t="shared" si="22"/>
        <v>4.7156248571814805</v>
      </c>
      <c r="AI5" s="65">
        <f t="shared" si="23"/>
        <v>0.70734372857722205</v>
      </c>
      <c r="AJ5" s="3">
        <v>14.2442903182032</v>
      </c>
      <c r="AK5" s="65">
        <f t="shared" si="24"/>
        <v>1424.42903182032</v>
      </c>
      <c r="AL5" s="65">
        <f t="shared" si="25"/>
        <v>1.4244290318203201</v>
      </c>
      <c r="AM5" s="65">
        <f t="shared" si="26"/>
        <v>0.21366435477304802</v>
      </c>
      <c r="AN5" s="3">
        <v>13.541623996816901</v>
      </c>
      <c r="AO5" s="65">
        <f t="shared" si="27"/>
        <v>1354.16239968169</v>
      </c>
      <c r="AP5" s="65">
        <f t="shared" si="28"/>
        <v>1.3541623996816901</v>
      </c>
      <c r="AQ5" s="65">
        <f t="shared" si="29"/>
        <v>0.2031243599522535</v>
      </c>
      <c r="AR5" s="3">
        <v>13.2171717777733</v>
      </c>
      <c r="AS5" s="65">
        <f t="shared" si="30"/>
        <v>1321.7171777773301</v>
      </c>
      <c r="AT5" s="65">
        <f t="shared" si="31"/>
        <v>1.32171717777733</v>
      </c>
      <c r="AU5" s="65">
        <f t="shared" si="32"/>
        <v>0.19825757666659949</v>
      </c>
      <c r="AV5" s="3">
        <v>13.8027739273367</v>
      </c>
      <c r="AW5" s="65">
        <f t="shared" si="33"/>
        <v>1380.27739273367</v>
      </c>
      <c r="AX5" s="65">
        <f t="shared" si="34"/>
        <v>1.38027739273367</v>
      </c>
      <c r="AY5" s="65">
        <f t="shared" si="35"/>
        <v>0.2070416089100505</v>
      </c>
      <c r="AZ5" s="3">
        <v>13.9551437275243</v>
      </c>
      <c r="BA5" s="65">
        <f t="shared" si="36"/>
        <v>1395.5143727524301</v>
      </c>
      <c r="BB5" s="65">
        <f t="shared" si="37"/>
        <v>1.39551437275243</v>
      </c>
      <c r="BC5" s="65">
        <f t="shared" si="38"/>
        <v>0.20932715591286449</v>
      </c>
      <c r="BD5" s="3">
        <v>13.059216394406601</v>
      </c>
      <c r="BE5" s="65">
        <f t="shared" si="39"/>
        <v>1305.9216394406601</v>
      </c>
      <c r="BF5" s="65">
        <f t="shared" si="40"/>
        <v>1.3059216394406601</v>
      </c>
      <c r="BG5" s="65">
        <f t="shared" si="41"/>
        <v>0.19588824591609902</v>
      </c>
      <c r="BH5" s="3">
        <v>13.0450962104119</v>
      </c>
      <c r="BI5" s="65">
        <f t="shared" si="42"/>
        <v>1304.50962104119</v>
      </c>
      <c r="BJ5" s="65">
        <f t="shared" si="43"/>
        <v>1.3045096210411899</v>
      </c>
      <c r="BK5" s="65">
        <f t="shared" si="44"/>
        <v>0.19567644315617849</v>
      </c>
      <c r="BL5" s="3">
        <v>13.5543141097444</v>
      </c>
      <c r="BM5" s="65">
        <f t="shared" si="45"/>
        <v>1355.43141097444</v>
      </c>
      <c r="BN5" s="65">
        <f t="shared" si="46"/>
        <v>1.3554314109744401</v>
      </c>
      <c r="BO5" s="65">
        <f t="shared" si="47"/>
        <v>0.20331471164616602</v>
      </c>
      <c r="BP5" s="3">
        <v>0.54410388422764899</v>
      </c>
      <c r="BQ5" s="65">
        <f t="shared" si="48"/>
        <v>54.410388422764896</v>
      </c>
      <c r="BR5" s="65">
        <f t="shared" si="49"/>
        <v>5.4410388422764897E-2</v>
      </c>
      <c r="BS5" s="65">
        <f t="shared" si="50"/>
        <v>8.1615582634147338E-3</v>
      </c>
      <c r="BT5" s="3">
        <v>0.77356926467403098</v>
      </c>
      <c r="BU5" s="65">
        <f t="shared" si="51"/>
        <v>77.356926467403099</v>
      </c>
      <c r="BV5" s="65">
        <f t="shared" si="52"/>
        <v>7.7356926467403095E-2</v>
      </c>
      <c r="BW5" s="65">
        <f t="shared" si="53"/>
        <v>1.1603538970110464E-2</v>
      </c>
    </row>
    <row r="6" spans="1:77" x14ac:dyDescent="0.25">
      <c r="A6" s="4"/>
      <c r="B6" s="4" t="b">
        <v>0</v>
      </c>
      <c r="C6" s="4" t="s">
        <v>26</v>
      </c>
      <c r="D6" s="3">
        <v>2.07623475972215</v>
      </c>
      <c r="E6" s="65">
        <f t="shared" si="0"/>
        <v>207.623475972215</v>
      </c>
      <c r="F6" s="65">
        <f t="shared" si="1"/>
        <v>0.207623475972215</v>
      </c>
      <c r="G6" s="65">
        <f t="shared" si="2"/>
        <v>3.1143521395832249E-2</v>
      </c>
      <c r="H6" s="3">
        <v>310.52473672792598</v>
      </c>
      <c r="I6" s="65">
        <f t="shared" si="3"/>
        <v>31052.473672792599</v>
      </c>
      <c r="J6" s="65">
        <f t="shared" si="4"/>
        <v>31.052473672792598</v>
      </c>
      <c r="K6" s="65">
        <f t="shared" si="5"/>
        <v>4.6578710509188896</v>
      </c>
      <c r="L6" s="3">
        <v>16.920317693582501</v>
      </c>
      <c r="M6" s="65">
        <f t="shared" si="6"/>
        <v>1692.0317693582501</v>
      </c>
      <c r="N6" s="65">
        <f t="shared" si="7"/>
        <v>1.6920317693582501</v>
      </c>
      <c r="O6" s="65">
        <f t="shared" si="8"/>
        <v>0.25380476540373748</v>
      </c>
      <c r="P6" s="3">
        <v>17.069942176830502</v>
      </c>
      <c r="Q6" s="65">
        <f t="shared" si="9"/>
        <v>1706.9942176830502</v>
      </c>
      <c r="R6" s="65">
        <f t="shared" si="10"/>
        <v>1.7069942176830502</v>
      </c>
      <c r="S6" s="65">
        <f t="shared" si="11"/>
        <v>0.25604913265245749</v>
      </c>
      <c r="T6" s="3">
        <v>15.5284153219194</v>
      </c>
      <c r="U6" s="65">
        <f t="shared" si="12"/>
        <v>1552.8415321919401</v>
      </c>
      <c r="V6" s="65">
        <f t="shared" si="13"/>
        <v>1.5528415321919402</v>
      </c>
      <c r="W6" s="65">
        <f t="shared" si="14"/>
        <v>0.23292622982879102</v>
      </c>
      <c r="X6" s="3">
        <v>15.516704720363601</v>
      </c>
      <c r="Y6" s="65">
        <f t="shared" si="15"/>
        <v>1551.67047203636</v>
      </c>
      <c r="Z6" s="65">
        <f t="shared" si="16"/>
        <v>1.5516704720363601</v>
      </c>
      <c r="AA6" s="65">
        <f t="shared" si="17"/>
        <v>0.232750570805454</v>
      </c>
      <c r="AB6" s="3">
        <v>14.831833664453301</v>
      </c>
      <c r="AC6" s="65">
        <f t="shared" si="18"/>
        <v>1483.1833664453302</v>
      </c>
      <c r="AD6" s="65">
        <f t="shared" si="19"/>
        <v>1.4831833664453302</v>
      </c>
      <c r="AE6" s="65">
        <f t="shared" si="20"/>
        <v>0.22247750496679952</v>
      </c>
      <c r="AF6" s="3">
        <v>47.293069862292803</v>
      </c>
      <c r="AG6" s="65">
        <f t="shared" si="21"/>
        <v>4729.3069862292805</v>
      </c>
      <c r="AH6" s="65">
        <f t="shared" si="22"/>
        <v>4.7293069862292807</v>
      </c>
      <c r="AI6" s="65">
        <f t="shared" si="23"/>
        <v>0.70939604793439204</v>
      </c>
      <c r="AJ6" s="3">
        <v>15.3724749037872</v>
      </c>
      <c r="AK6" s="65">
        <f t="shared" si="24"/>
        <v>1537.2474903787199</v>
      </c>
      <c r="AL6" s="65">
        <f t="shared" si="25"/>
        <v>1.5372474903787199</v>
      </c>
      <c r="AM6" s="65">
        <f t="shared" si="26"/>
        <v>0.23058712355680797</v>
      </c>
      <c r="AN6" s="3">
        <v>14.543460290542299</v>
      </c>
      <c r="AO6" s="65">
        <f t="shared" si="27"/>
        <v>1454.3460290542298</v>
      </c>
      <c r="AP6" s="65">
        <f t="shared" si="28"/>
        <v>1.4543460290542298</v>
      </c>
      <c r="AQ6" s="65">
        <f t="shared" si="29"/>
        <v>0.21815190435813447</v>
      </c>
      <c r="AR6" s="3">
        <v>14.234237285611201</v>
      </c>
      <c r="AS6" s="65">
        <f t="shared" si="30"/>
        <v>1423.42372856112</v>
      </c>
      <c r="AT6" s="65">
        <f t="shared" si="31"/>
        <v>1.42342372856112</v>
      </c>
      <c r="AU6" s="65">
        <f t="shared" si="32"/>
        <v>0.21351355928416799</v>
      </c>
      <c r="AV6" s="3">
        <v>14.8477060586413</v>
      </c>
      <c r="AW6" s="65">
        <f t="shared" si="33"/>
        <v>1484.7706058641299</v>
      </c>
      <c r="AX6" s="65">
        <f t="shared" si="34"/>
        <v>1.4847706058641299</v>
      </c>
      <c r="AY6" s="65">
        <f t="shared" si="35"/>
        <v>0.22271559087961948</v>
      </c>
      <c r="AZ6" s="3">
        <v>14.9659367291262</v>
      </c>
      <c r="BA6" s="65">
        <f t="shared" si="36"/>
        <v>1496.5936729126201</v>
      </c>
      <c r="BB6" s="65">
        <f t="shared" si="37"/>
        <v>1.4965936729126201</v>
      </c>
      <c r="BC6" s="65">
        <f t="shared" si="38"/>
        <v>0.224489050936893</v>
      </c>
      <c r="BD6" s="3">
        <v>14.151864062399</v>
      </c>
      <c r="BE6" s="65">
        <f t="shared" si="39"/>
        <v>1415.1864062399</v>
      </c>
      <c r="BF6" s="65">
        <f t="shared" si="40"/>
        <v>1.4151864062399</v>
      </c>
      <c r="BG6" s="65">
        <f t="shared" si="41"/>
        <v>0.212277960935985</v>
      </c>
      <c r="BH6" s="3">
        <v>14.3352082743742</v>
      </c>
      <c r="BI6" s="65">
        <f t="shared" si="42"/>
        <v>1433.5208274374199</v>
      </c>
      <c r="BJ6" s="65">
        <f t="shared" si="43"/>
        <v>1.43352082743742</v>
      </c>
      <c r="BK6" s="65">
        <f t="shared" si="44"/>
        <v>0.21502812411561301</v>
      </c>
      <c r="BL6" s="3">
        <v>14.6203738490535</v>
      </c>
      <c r="BM6" s="65">
        <f t="shared" si="45"/>
        <v>1462.0373849053501</v>
      </c>
      <c r="BN6" s="65">
        <f t="shared" si="46"/>
        <v>1.4620373849053501</v>
      </c>
      <c r="BO6" s="65">
        <f t="shared" si="47"/>
        <v>0.21930560773580252</v>
      </c>
      <c r="BP6" s="3">
        <v>0.69258142807845902</v>
      </c>
      <c r="BQ6" s="65">
        <f t="shared" si="48"/>
        <v>69.2581428078459</v>
      </c>
      <c r="BR6" s="65">
        <f t="shared" si="49"/>
        <v>6.9258142807845896E-2</v>
      </c>
      <c r="BS6" s="65">
        <f t="shared" si="50"/>
        <v>1.0388721421176883E-2</v>
      </c>
      <c r="BT6" s="3">
        <v>1.0303355504351801</v>
      </c>
      <c r="BU6" s="65">
        <f t="shared" si="51"/>
        <v>103.03355504351801</v>
      </c>
      <c r="BV6" s="65">
        <f t="shared" si="52"/>
        <v>0.10303355504351801</v>
      </c>
      <c r="BW6" s="65">
        <f t="shared" si="53"/>
        <v>1.54550332565277E-2</v>
      </c>
    </row>
    <row r="7" spans="1:77" x14ac:dyDescent="0.25">
      <c r="A7" s="4"/>
      <c r="B7" s="4" t="b">
        <v>0</v>
      </c>
      <c r="C7" s="4" t="s">
        <v>27</v>
      </c>
      <c r="D7" s="3">
        <v>2.4248243968813901</v>
      </c>
      <c r="E7" s="65">
        <f t="shared" si="0"/>
        <v>242.48243968813901</v>
      </c>
      <c r="F7" s="65">
        <f t="shared" si="1"/>
        <v>0.24248243968813901</v>
      </c>
      <c r="G7" s="65">
        <f t="shared" si="2"/>
        <v>3.6372365953220853E-2</v>
      </c>
      <c r="H7" s="3">
        <v>330.30927224178998</v>
      </c>
      <c r="I7" s="65">
        <f t="shared" si="3"/>
        <v>33030.927224178995</v>
      </c>
      <c r="J7" s="65">
        <f t="shared" si="4"/>
        <v>33.030927224178996</v>
      </c>
      <c r="K7" s="65">
        <f t="shared" si="5"/>
        <v>4.9546390836268488</v>
      </c>
      <c r="L7" s="3">
        <v>18.138074605482199</v>
      </c>
      <c r="M7" s="65">
        <f t="shared" si="6"/>
        <v>1813.80746054822</v>
      </c>
      <c r="N7" s="65">
        <f t="shared" si="7"/>
        <v>1.81380746054822</v>
      </c>
      <c r="O7" s="65">
        <f t="shared" si="8"/>
        <v>0.27207111908223297</v>
      </c>
      <c r="P7" s="3">
        <v>18.3537379294232</v>
      </c>
      <c r="Q7" s="65">
        <f t="shared" si="9"/>
        <v>1835.3737929423201</v>
      </c>
      <c r="R7" s="65">
        <f t="shared" si="10"/>
        <v>1.8353737929423199</v>
      </c>
      <c r="S7" s="65">
        <f t="shared" si="11"/>
        <v>0.27530606894134796</v>
      </c>
      <c r="T7" s="3">
        <v>16.817935264240099</v>
      </c>
      <c r="U7" s="65">
        <f t="shared" si="12"/>
        <v>1681.7935264240098</v>
      </c>
      <c r="V7" s="65">
        <f t="shared" si="13"/>
        <v>1.6817935264240098</v>
      </c>
      <c r="W7" s="65">
        <f t="shared" si="14"/>
        <v>0.25226902896360148</v>
      </c>
      <c r="X7" s="3">
        <v>16.941191582517099</v>
      </c>
      <c r="Y7" s="65">
        <f t="shared" si="15"/>
        <v>1694.1191582517099</v>
      </c>
      <c r="Z7" s="65">
        <f t="shared" si="16"/>
        <v>1.6941191582517099</v>
      </c>
      <c r="AA7" s="65">
        <f t="shared" si="17"/>
        <v>0.25411787373775646</v>
      </c>
      <c r="AB7" s="3">
        <v>15.973317274537401</v>
      </c>
      <c r="AC7" s="65">
        <f t="shared" si="18"/>
        <v>1597.3317274537401</v>
      </c>
      <c r="AD7" s="65">
        <f t="shared" si="19"/>
        <v>1.5973317274537402</v>
      </c>
      <c r="AE7" s="65">
        <f t="shared" si="20"/>
        <v>0.23959975911806103</v>
      </c>
      <c r="AF7" s="3">
        <v>50.5399034676919</v>
      </c>
      <c r="AG7" s="65">
        <f t="shared" si="21"/>
        <v>5053.9903467691902</v>
      </c>
      <c r="AH7" s="65">
        <f t="shared" si="22"/>
        <v>5.05399034676919</v>
      </c>
      <c r="AI7" s="65">
        <f t="shared" si="23"/>
        <v>0.75809855201537846</v>
      </c>
      <c r="AJ7" s="3">
        <v>16.6355633924234</v>
      </c>
      <c r="AK7" s="65">
        <f t="shared" si="24"/>
        <v>1663.5563392423401</v>
      </c>
      <c r="AL7" s="65">
        <f t="shared" si="25"/>
        <v>1.66355633924234</v>
      </c>
      <c r="AM7" s="65">
        <f t="shared" si="26"/>
        <v>0.24953345088635098</v>
      </c>
      <c r="AN7" s="3">
        <v>15.7079133920699</v>
      </c>
      <c r="AO7" s="65">
        <f t="shared" si="27"/>
        <v>1570.79133920699</v>
      </c>
      <c r="AP7" s="65">
        <f t="shared" si="28"/>
        <v>1.5707913392069899</v>
      </c>
      <c r="AQ7" s="65">
        <f t="shared" si="29"/>
        <v>0.23561870088104847</v>
      </c>
      <c r="AR7" s="3">
        <v>15.442825646286799</v>
      </c>
      <c r="AS7" s="65">
        <f t="shared" si="30"/>
        <v>1544.2825646286799</v>
      </c>
      <c r="AT7" s="65">
        <f t="shared" si="31"/>
        <v>1.54428256462868</v>
      </c>
      <c r="AU7" s="65">
        <f t="shared" si="32"/>
        <v>0.23164238469430198</v>
      </c>
      <c r="AV7" s="3">
        <v>15.830357616113799</v>
      </c>
      <c r="AW7" s="65">
        <f t="shared" si="33"/>
        <v>1583.0357616113799</v>
      </c>
      <c r="AX7" s="65">
        <f t="shared" si="34"/>
        <v>1.5830357616113799</v>
      </c>
      <c r="AY7" s="65">
        <f t="shared" si="35"/>
        <v>0.23745536424170699</v>
      </c>
      <c r="AZ7" s="3">
        <v>15.9899768884447</v>
      </c>
      <c r="BA7" s="65">
        <f t="shared" si="36"/>
        <v>1598.9976888444698</v>
      </c>
      <c r="BB7" s="65">
        <f t="shared" si="37"/>
        <v>1.5989976888444699</v>
      </c>
      <c r="BC7" s="65">
        <f t="shared" si="38"/>
        <v>0.23984965332667046</v>
      </c>
      <c r="BD7" s="3">
        <v>15.262354502115899</v>
      </c>
      <c r="BE7" s="65">
        <f t="shared" si="39"/>
        <v>1526.23545021159</v>
      </c>
      <c r="BF7" s="65">
        <f t="shared" si="40"/>
        <v>1.52623545021159</v>
      </c>
      <c r="BG7" s="65">
        <f t="shared" si="41"/>
        <v>0.22893531753173849</v>
      </c>
      <c r="BH7" s="3">
        <v>15.4737222856462</v>
      </c>
      <c r="BI7" s="65">
        <f t="shared" si="42"/>
        <v>1547.3722285646199</v>
      </c>
      <c r="BJ7" s="65">
        <f t="shared" si="43"/>
        <v>1.5473722285646199</v>
      </c>
      <c r="BK7" s="65">
        <f t="shared" si="44"/>
        <v>0.23210583428469297</v>
      </c>
      <c r="BL7" s="3">
        <v>15.6773258735659</v>
      </c>
      <c r="BM7" s="65">
        <f t="shared" si="45"/>
        <v>1567.7325873565901</v>
      </c>
      <c r="BN7" s="65">
        <f t="shared" si="46"/>
        <v>1.5677325873565902</v>
      </c>
      <c r="BO7" s="65">
        <f t="shared" si="47"/>
        <v>0.23515988810348851</v>
      </c>
      <c r="BP7" s="3">
        <v>0.78438454329206198</v>
      </c>
      <c r="BQ7" s="65">
        <f t="shared" si="48"/>
        <v>78.438454329206195</v>
      </c>
      <c r="BR7" s="65">
        <f t="shared" si="49"/>
        <v>7.8438454329206195E-2</v>
      </c>
      <c r="BS7" s="65">
        <f t="shared" si="50"/>
        <v>1.1765768149380929E-2</v>
      </c>
      <c r="BT7" s="3">
        <v>1.1347492650986399</v>
      </c>
      <c r="BU7" s="65">
        <f t="shared" si="51"/>
        <v>113.47492650986399</v>
      </c>
      <c r="BV7" s="65">
        <f t="shared" si="52"/>
        <v>0.11347492650986399</v>
      </c>
      <c r="BW7" s="65">
        <f t="shared" si="53"/>
        <v>1.7021238976479596E-2</v>
      </c>
    </row>
    <row r="8" spans="1:77" x14ac:dyDescent="0.25">
      <c r="A8" s="4"/>
      <c r="B8" s="4" t="b">
        <v>0</v>
      </c>
      <c r="C8" s="4" t="s">
        <v>28</v>
      </c>
      <c r="D8" s="3">
        <v>0.63153945235646902</v>
      </c>
      <c r="E8" s="65">
        <f t="shared" si="0"/>
        <v>63.153945235646901</v>
      </c>
      <c r="F8" s="65">
        <f t="shared" si="1"/>
        <v>6.3153945235646908E-2</v>
      </c>
      <c r="G8" s="65">
        <f t="shared" si="2"/>
        <v>9.4730917853470351E-3</v>
      </c>
      <c r="H8" s="3">
        <v>313.753995732129</v>
      </c>
      <c r="I8" s="65">
        <f t="shared" si="3"/>
        <v>31375.399573212901</v>
      </c>
      <c r="J8" s="65">
        <f t="shared" si="4"/>
        <v>31.375399573212899</v>
      </c>
      <c r="K8" s="65">
        <f t="shared" si="5"/>
        <v>4.7063099359819347</v>
      </c>
      <c r="L8" s="3">
        <v>11.6721336795204</v>
      </c>
      <c r="M8" s="65">
        <f t="shared" si="6"/>
        <v>1167.21336795204</v>
      </c>
      <c r="N8" s="65">
        <f t="shared" si="7"/>
        <v>1.16721336795204</v>
      </c>
      <c r="O8" s="65">
        <f t="shared" si="8"/>
        <v>0.17508200519280601</v>
      </c>
      <c r="P8" s="3">
        <v>10.4653051094967</v>
      </c>
      <c r="Q8" s="65">
        <f t="shared" si="9"/>
        <v>1046.5305109496701</v>
      </c>
      <c r="R8" s="65">
        <f t="shared" si="10"/>
        <v>1.0465305109496701</v>
      </c>
      <c r="S8" s="65">
        <f t="shared" si="11"/>
        <v>0.15697957664245052</v>
      </c>
      <c r="T8" s="3">
        <v>8.9745126747505406</v>
      </c>
      <c r="U8" s="65">
        <f t="shared" si="12"/>
        <v>897.45126747505401</v>
      </c>
      <c r="V8" s="65">
        <f t="shared" si="13"/>
        <v>0.89745126747505399</v>
      </c>
      <c r="W8" s="65">
        <f t="shared" si="14"/>
        <v>0.1346176901212581</v>
      </c>
      <c r="X8" s="3">
        <v>8.7623575703528704</v>
      </c>
      <c r="Y8" s="65">
        <f t="shared" si="15"/>
        <v>876.23575703528707</v>
      </c>
      <c r="Z8" s="65">
        <f t="shared" si="16"/>
        <v>0.87623575703528711</v>
      </c>
      <c r="AA8" s="65">
        <f t="shared" si="17"/>
        <v>0.13143536355529306</v>
      </c>
      <c r="AB8" s="3">
        <v>7.2382140960578099</v>
      </c>
      <c r="AC8" s="65">
        <f t="shared" si="18"/>
        <v>723.82140960578101</v>
      </c>
      <c r="AD8" s="65">
        <f t="shared" si="19"/>
        <v>0.72382140960578101</v>
      </c>
      <c r="AE8" s="65">
        <f t="shared" si="20"/>
        <v>0.10857321144086715</v>
      </c>
      <c r="AF8" s="3">
        <v>40.411289816658901</v>
      </c>
      <c r="AG8" s="65">
        <f t="shared" si="21"/>
        <v>4041.12898166589</v>
      </c>
      <c r="AH8" s="65">
        <f t="shared" si="22"/>
        <v>4.0411289816658904</v>
      </c>
      <c r="AI8" s="65">
        <f t="shared" si="23"/>
        <v>0.60616934724988358</v>
      </c>
      <c r="AJ8" s="3">
        <v>7.7572034098012201</v>
      </c>
      <c r="AK8" s="65">
        <f t="shared" si="24"/>
        <v>775.72034098012205</v>
      </c>
      <c r="AL8" s="65">
        <f t="shared" si="25"/>
        <v>0.77572034098012199</v>
      </c>
      <c r="AM8" s="65">
        <f t="shared" si="26"/>
        <v>0.11635805114701829</v>
      </c>
      <c r="AN8" s="3">
        <v>6.8546935461770904</v>
      </c>
      <c r="AO8" s="65">
        <f t="shared" si="27"/>
        <v>685.46935461770909</v>
      </c>
      <c r="AP8" s="65">
        <f t="shared" si="28"/>
        <v>0.68546935461770908</v>
      </c>
      <c r="AQ8" s="65">
        <f t="shared" si="29"/>
        <v>0.10282040319265635</v>
      </c>
      <c r="AR8" s="3">
        <v>6.6023688097989499</v>
      </c>
      <c r="AS8" s="65">
        <f t="shared" si="30"/>
        <v>660.23688097989498</v>
      </c>
      <c r="AT8" s="65">
        <f t="shared" si="31"/>
        <v>0.66023688097989497</v>
      </c>
      <c r="AU8" s="65">
        <f t="shared" si="32"/>
        <v>9.903553214698424E-2</v>
      </c>
      <c r="AV8" s="3">
        <v>7.0789295162834502</v>
      </c>
      <c r="AW8" s="65">
        <f t="shared" si="33"/>
        <v>707.89295162834503</v>
      </c>
      <c r="AX8" s="65">
        <f t="shared" si="34"/>
        <v>0.70789295162834498</v>
      </c>
      <c r="AY8" s="65">
        <f t="shared" si="35"/>
        <v>0.10618394274425175</v>
      </c>
      <c r="AZ8" s="3">
        <v>7.1722267603725598</v>
      </c>
      <c r="BA8" s="65">
        <f t="shared" si="36"/>
        <v>717.22267603725595</v>
      </c>
      <c r="BB8" s="65">
        <f t="shared" si="37"/>
        <v>0.71722267603725598</v>
      </c>
      <c r="BC8" s="65">
        <f t="shared" si="38"/>
        <v>0.10758340140558839</v>
      </c>
      <c r="BD8" s="3">
        <v>6.7598944931933502</v>
      </c>
      <c r="BE8" s="65">
        <f t="shared" si="39"/>
        <v>675.98944931933499</v>
      </c>
      <c r="BF8" s="65">
        <f t="shared" si="40"/>
        <v>0.67598944931933502</v>
      </c>
      <c r="BG8" s="65">
        <f t="shared" si="41"/>
        <v>0.10139841739790025</v>
      </c>
      <c r="BH8" s="3">
        <v>6.6203755309097803</v>
      </c>
      <c r="BI8" s="65">
        <f t="shared" si="42"/>
        <v>662.03755309097801</v>
      </c>
      <c r="BJ8" s="65">
        <f t="shared" si="43"/>
        <v>0.662037553090978</v>
      </c>
      <c r="BK8" s="65">
        <f t="shared" si="44"/>
        <v>9.9305632963646695E-2</v>
      </c>
      <c r="BL8" s="3">
        <v>6.91382579774971</v>
      </c>
      <c r="BM8" s="65">
        <f t="shared" si="45"/>
        <v>691.38257977497096</v>
      </c>
      <c r="BN8" s="65">
        <f t="shared" si="46"/>
        <v>0.69138257977497097</v>
      </c>
      <c r="BO8" s="65">
        <f t="shared" si="47"/>
        <v>0.10370738696624564</v>
      </c>
      <c r="BP8" s="3">
        <v>10.3059925670544</v>
      </c>
      <c r="BQ8" s="65">
        <f t="shared" si="48"/>
        <v>1030.59925670544</v>
      </c>
      <c r="BR8" s="65">
        <f t="shared" si="49"/>
        <v>1.0305992567054401</v>
      </c>
      <c r="BS8" s="65">
        <f t="shared" si="50"/>
        <v>0.15458988850581601</v>
      </c>
      <c r="BT8" s="3">
        <v>0.22947359129614001</v>
      </c>
      <c r="BU8" s="65">
        <f t="shared" si="51"/>
        <v>22.947359129614</v>
      </c>
      <c r="BV8" s="65">
        <f t="shared" si="52"/>
        <v>2.2947359129614001E-2</v>
      </c>
      <c r="BW8" s="65">
        <f t="shared" si="53"/>
        <v>3.4421038694421001E-3</v>
      </c>
    </row>
    <row r="9" spans="1:77" x14ac:dyDescent="0.25">
      <c r="A9" s="4"/>
      <c r="B9" s="4" t="b">
        <v>0</v>
      </c>
      <c r="C9" s="4" t="s">
        <v>29</v>
      </c>
      <c r="D9" s="3">
        <v>0.67533956930440897</v>
      </c>
      <c r="E9" s="65">
        <f t="shared" si="0"/>
        <v>67.533956930440894</v>
      </c>
      <c r="F9" s="65">
        <f t="shared" si="1"/>
        <v>6.7533956930440897E-2</v>
      </c>
      <c r="G9" s="65">
        <f t="shared" si="2"/>
        <v>1.0130093539566135E-2</v>
      </c>
      <c r="H9" s="3">
        <v>321.00038993101299</v>
      </c>
      <c r="I9" s="65">
        <f t="shared" si="3"/>
        <v>32100.038993101298</v>
      </c>
      <c r="J9" s="65">
        <f t="shared" si="4"/>
        <v>32.1000389931013</v>
      </c>
      <c r="K9" s="65">
        <f t="shared" si="5"/>
        <v>4.8150058489651952</v>
      </c>
      <c r="L9" s="3">
        <v>11.8986281292539</v>
      </c>
      <c r="M9" s="65">
        <f t="shared" si="6"/>
        <v>1189.86281292539</v>
      </c>
      <c r="N9" s="65">
        <f t="shared" si="7"/>
        <v>1.1898628129253901</v>
      </c>
      <c r="O9" s="65">
        <f t="shared" si="8"/>
        <v>0.1784794219388085</v>
      </c>
      <c r="P9" s="3">
        <v>10.5687729281366</v>
      </c>
      <c r="Q9" s="65">
        <f t="shared" si="9"/>
        <v>1056.87729281366</v>
      </c>
      <c r="R9" s="65">
        <f t="shared" si="10"/>
        <v>1.0568772928136601</v>
      </c>
      <c r="S9" s="65">
        <f t="shared" si="11"/>
        <v>0.15853159392204899</v>
      </c>
      <c r="T9" s="3">
        <v>9.0639768933785394</v>
      </c>
      <c r="U9" s="65">
        <f t="shared" si="12"/>
        <v>906.39768933785399</v>
      </c>
      <c r="V9" s="65">
        <f t="shared" si="13"/>
        <v>0.90639768933785403</v>
      </c>
      <c r="W9" s="65">
        <f t="shared" si="14"/>
        <v>0.13595965340067809</v>
      </c>
      <c r="X9" s="3">
        <v>8.8995225581796404</v>
      </c>
      <c r="Y9" s="65">
        <f t="shared" si="15"/>
        <v>889.95225581796399</v>
      </c>
      <c r="Z9" s="65">
        <f t="shared" si="16"/>
        <v>0.889952255817964</v>
      </c>
      <c r="AA9" s="65">
        <f t="shared" si="17"/>
        <v>0.1334928383726946</v>
      </c>
      <c r="AB9" s="3">
        <v>7.2470835211897402</v>
      </c>
      <c r="AC9" s="65">
        <f t="shared" si="18"/>
        <v>724.70835211897406</v>
      </c>
      <c r="AD9" s="65">
        <f t="shared" si="19"/>
        <v>0.72470835211897411</v>
      </c>
      <c r="AE9" s="65">
        <f t="shared" si="20"/>
        <v>0.10870625281784611</v>
      </c>
      <c r="AF9" s="3">
        <v>41.5592343425972</v>
      </c>
      <c r="AG9" s="65">
        <f t="shared" si="21"/>
        <v>4155.9234342597201</v>
      </c>
      <c r="AH9" s="65">
        <f t="shared" si="22"/>
        <v>4.1559234342597202</v>
      </c>
      <c r="AI9" s="65">
        <f t="shared" si="23"/>
        <v>0.62338851513895799</v>
      </c>
      <c r="AJ9" s="3">
        <v>7.9934692150653603</v>
      </c>
      <c r="AK9" s="65">
        <f t="shared" si="24"/>
        <v>799.34692150653609</v>
      </c>
      <c r="AL9" s="65">
        <f t="shared" si="25"/>
        <v>0.79934692150653608</v>
      </c>
      <c r="AM9" s="65">
        <f t="shared" si="26"/>
        <v>0.1199020382259804</v>
      </c>
      <c r="AN9" s="3">
        <v>6.9150425240058597</v>
      </c>
      <c r="AO9" s="65">
        <f t="shared" si="27"/>
        <v>691.50425240058598</v>
      </c>
      <c r="AP9" s="65">
        <f t="shared" si="28"/>
        <v>0.69150425240058599</v>
      </c>
      <c r="AQ9" s="65">
        <f t="shared" si="29"/>
        <v>0.1037256378600879</v>
      </c>
      <c r="AR9" s="3">
        <v>6.7425435471765001</v>
      </c>
      <c r="AS9" s="65">
        <f t="shared" si="30"/>
        <v>674.25435471765002</v>
      </c>
      <c r="AT9" s="65">
        <f t="shared" si="31"/>
        <v>0.67425435471765005</v>
      </c>
      <c r="AU9" s="65">
        <f t="shared" si="32"/>
        <v>0.1011381532076475</v>
      </c>
      <c r="AV9" s="3">
        <v>7.2134532879879902</v>
      </c>
      <c r="AW9" s="65">
        <f t="shared" si="33"/>
        <v>721.34532879879907</v>
      </c>
      <c r="AX9" s="65">
        <f t="shared" si="34"/>
        <v>0.72134532879879909</v>
      </c>
      <c r="AY9" s="65">
        <f t="shared" si="35"/>
        <v>0.10820179931981987</v>
      </c>
      <c r="AZ9" s="3">
        <v>7.3012958462747299</v>
      </c>
      <c r="BA9" s="65">
        <f t="shared" si="36"/>
        <v>730.12958462747304</v>
      </c>
      <c r="BB9" s="65">
        <f t="shared" si="37"/>
        <v>0.73012958462747302</v>
      </c>
      <c r="BC9" s="65">
        <f t="shared" si="38"/>
        <v>0.10951943769412095</v>
      </c>
      <c r="BD9" s="3">
        <v>6.8313430573999199</v>
      </c>
      <c r="BE9" s="65">
        <f t="shared" si="39"/>
        <v>683.13430573999199</v>
      </c>
      <c r="BF9" s="65">
        <f t="shared" si="40"/>
        <v>0.68313430573999201</v>
      </c>
      <c r="BG9" s="65">
        <f t="shared" si="41"/>
        <v>0.1024701458609988</v>
      </c>
      <c r="BH9" s="3">
        <v>6.6034586412927503</v>
      </c>
      <c r="BI9" s="65">
        <f t="shared" si="42"/>
        <v>660.34586412927501</v>
      </c>
      <c r="BJ9" s="65">
        <f t="shared" si="43"/>
        <v>0.66034586412927498</v>
      </c>
      <c r="BK9" s="65">
        <f t="shared" si="44"/>
        <v>9.9051879619391242E-2</v>
      </c>
      <c r="BL9" s="3">
        <v>6.9807054578257697</v>
      </c>
      <c r="BM9" s="65">
        <f t="shared" si="45"/>
        <v>698.07054578257691</v>
      </c>
      <c r="BN9" s="65">
        <f t="shared" si="46"/>
        <v>0.69807054578257688</v>
      </c>
      <c r="BO9" s="65">
        <f t="shared" si="47"/>
        <v>0.10471058186738653</v>
      </c>
      <c r="BP9" s="3">
        <v>11.0560691850485</v>
      </c>
      <c r="BQ9" s="65">
        <f t="shared" si="48"/>
        <v>1105.60691850485</v>
      </c>
      <c r="BR9" s="65">
        <f t="shared" si="49"/>
        <v>1.10560691850485</v>
      </c>
      <c r="BS9" s="65">
        <f t="shared" si="50"/>
        <v>0.16584103777572751</v>
      </c>
      <c r="BT9" s="3">
        <v>0.26130145582604902</v>
      </c>
      <c r="BU9" s="65">
        <f t="shared" si="51"/>
        <v>26.130145582604904</v>
      </c>
      <c r="BV9" s="65">
        <f t="shared" si="52"/>
        <v>2.6130145582604902E-2</v>
      </c>
      <c r="BW9" s="65">
        <f t="shared" si="53"/>
        <v>3.9195218373907353E-3</v>
      </c>
    </row>
    <row r="11" spans="1:77" x14ac:dyDescent="0.25">
      <c r="C11" s="66" t="s">
        <v>66</v>
      </c>
      <c r="G11" s="6">
        <f>AVERAGE(G4,G5)</f>
        <v>1.9939121340365924E-2</v>
      </c>
      <c r="K11" s="6">
        <f>AVERAGE(K4,K5)</f>
        <v>4.3785804687715348</v>
      </c>
      <c r="O11" s="6">
        <f>AVERAGE(O4,O5)</f>
        <v>0.223868269841448</v>
      </c>
      <c r="S11" s="6">
        <f>AVERAGE(S4,S5)</f>
        <v>0.22129833071524352</v>
      </c>
      <c r="W11" s="6">
        <f>AVERAGE(W4,W5)</f>
        <v>0.19872671327303776</v>
      </c>
      <c r="AA11" s="6">
        <f>AVERAGE(AA4,AA5)</f>
        <v>0.19940079591923701</v>
      </c>
      <c r="AE11" s="6">
        <f>AVERAGE(AE4,AE5)</f>
        <v>0.18498904087235851</v>
      </c>
      <c r="AI11" s="6">
        <f>AVERAGE(AI4,AI5)</f>
        <v>0.64659058675125225</v>
      </c>
      <c r="AM11" s="6">
        <f>AVERAGE(AM4,AM5)</f>
        <v>0.19447062522490499</v>
      </c>
      <c r="AQ11" s="6">
        <f>AVERAGE(AQ4,AQ5)</f>
        <v>0.18307577141738174</v>
      </c>
      <c r="AU11" s="6">
        <f>AVERAGE(AU4,AU5)</f>
        <v>0.17885305655308426</v>
      </c>
      <c r="AY11" s="6">
        <f>AVERAGE(AY4,AY5)</f>
        <v>0.18686940983390549</v>
      </c>
      <c r="BC11" s="6">
        <f>AVERAGE(BC4,BC5)</f>
        <v>0.18852070787547226</v>
      </c>
      <c r="BG11" s="6">
        <f>AVERAGE(BG4,BG5)</f>
        <v>0.17699217850194601</v>
      </c>
      <c r="BK11" s="6">
        <f>AVERAGE(BK4,BK5)</f>
        <v>0.17681100982380749</v>
      </c>
      <c r="BO11" s="6">
        <f>AVERAGE(BO4,BO5)</f>
        <v>0.18311984913006751</v>
      </c>
      <c r="BS11" s="6">
        <f>AVERAGE(BS4,BS5)</f>
        <v>7.7970458313456068E-3</v>
      </c>
      <c r="BW11" s="6">
        <f>AVERAGE(BW4,BW5)</f>
        <v>1.0211962946750183E-2</v>
      </c>
    </row>
    <row r="12" spans="1:77" x14ac:dyDescent="0.25">
      <c r="C12" s="66" t="s">
        <v>67</v>
      </c>
      <c r="G12" s="2">
        <f>AVERAGE(G6,G7)</f>
        <v>3.3757943674526551E-2</v>
      </c>
      <c r="K12" s="63">
        <f>AVERAGE(K6,K7)</f>
        <v>4.8062550672728692</v>
      </c>
      <c r="O12" s="63">
        <f>AVERAGE(O6,O7)</f>
        <v>0.26293794224298522</v>
      </c>
      <c r="S12" s="63">
        <f>AVERAGE(S6,S7)</f>
        <v>0.26567760079690272</v>
      </c>
      <c r="W12" s="63">
        <f>AVERAGE(W6,W7)</f>
        <v>0.24259762939619625</v>
      </c>
      <c r="AA12" s="63">
        <f>AVERAGE(AA6,AA7)</f>
        <v>0.24343422227160522</v>
      </c>
      <c r="AE12" s="63">
        <f>AVERAGE(AE6,AE7)</f>
        <v>0.23103863204243028</v>
      </c>
      <c r="AI12" s="63">
        <f>AVERAGE(AI6,AI7)</f>
        <v>0.7337472999748853</v>
      </c>
      <c r="AM12" s="63">
        <f>AVERAGE(AM6,AM7)</f>
        <v>0.24006028722157946</v>
      </c>
      <c r="AQ12" s="63">
        <f>AVERAGE(AQ6,AQ7)</f>
        <v>0.22688530261959147</v>
      </c>
      <c r="AU12" s="63">
        <f>AVERAGE(AU6,AU7)</f>
        <v>0.22257797198923499</v>
      </c>
      <c r="AY12" s="63">
        <f>AVERAGE(AY6,AY7)</f>
        <v>0.23008547756066322</v>
      </c>
      <c r="BC12" s="63">
        <f>AVERAGE(BC6,BC7)</f>
        <v>0.23216935213178175</v>
      </c>
      <c r="BG12" s="63">
        <f>AVERAGE(BG6,BG7)</f>
        <v>0.22060663923386176</v>
      </c>
      <c r="BK12" s="63">
        <f>AVERAGE(BK6,BK7)</f>
        <v>0.223566979200153</v>
      </c>
      <c r="BO12" s="63">
        <f>AVERAGE(BO6,BO7)</f>
        <v>0.22723274791964551</v>
      </c>
      <c r="BS12" s="63">
        <f>AVERAGE(BS6,BS7)</f>
        <v>1.1077244785278906E-2</v>
      </c>
      <c r="BW12" s="63">
        <f>AVERAGE(BW6,BW7)</f>
        <v>1.6238136116503647E-2</v>
      </c>
    </row>
    <row r="13" spans="1:77" x14ac:dyDescent="0.25">
      <c r="C13" s="66" t="s">
        <v>75</v>
      </c>
      <c r="G13" s="2">
        <f>AVERAGE(G8,G9)</f>
        <v>9.801592662456584E-3</v>
      </c>
      <c r="K13" s="63">
        <f>AVERAGE(K8,K9)</f>
        <v>4.7606578924735654</v>
      </c>
      <c r="O13" s="63">
        <f>AVERAGE(O8,O9)</f>
        <v>0.17678071356580727</v>
      </c>
      <c r="S13" s="63">
        <f>AVERAGE(S8,S9)</f>
        <v>0.15775558528224976</v>
      </c>
      <c r="W13" s="63">
        <f>AVERAGE(W8,W9)</f>
        <v>0.13528867176096809</v>
      </c>
      <c r="AA13" s="63">
        <f>AVERAGE(AA8,AA9)</f>
        <v>0.13246410096399383</v>
      </c>
      <c r="AE13" s="63">
        <f>AVERAGE(AE8,AE9)</f>
        <v>0.10863973212935663</v>
      </c>
      <c r="AI13" s="63">
        <f>AVERAGE(AI8,AI9)</f>
        <v>0.61477893119442073</v>
      </c>
      <c r="AM13" s="63">
        <f>AVERAGE(AM8,AM9)</f>
        <v>0.11813004468649935</v>
      </c>
      <c r="AQ13" s="63">
        <f>AVERAGE(AQ8,AQ9)</f>
        <v>0.10327302052637213</v>
      </c>
      <c r="AU13" s="63">
        <f>AVERAGE(AU8,AU9)</f>
        <v>0.10008684267731588</v>
      </c>
      <c r="AY13" s="63">
        <f>AVERAGE(AY8,AY9)</f>
        <v>0.10719287103203581</v>
      </c>
      <c r="BC13" s="63">
        <f>AVERAGE(BC8,BC9)</f>
        <v>0.10855141954985467</v>
      </c>
      <c r="BG13" s="63">
        <f>AVERAGE(BG8,BG9)</f>
        <v>0.10193428162944952</v>
      </c>
      <c r="BK13" s="63">
        <f>AVERAGE(BK8,BK9)</f>
        <v>9.9178756291518969E-2</v>
      </c>
      <c r="BO13" s="63">
        <f>AVERAGE(BO8,BO9)</f>
        <v>0.10420898441681609</v>
      </c>
      <c r="BS13" s="63">
        <f>AVERAGE(BS8,BS9)</f>
        <v>0.16021546314077176</v>
      </c>
      <c r="BW13" s="63">
        <f>AVERAGE(BW8,BW9)</f>
        <v>3.6808128534164177E-3</v>
      </c>
      <c r="BY13" t="s">
        <v>70</v>
      </c>
    </row>
    <row r="14" spans="1:77" x14ac:dyDescent="0.25">
      <c r="C14" s="66" t="s">
        <v>69</v>
      </c>
      <c r="G14" s="73">
        <f>(G3-G13)/2500</f>
        <v>1.0846516547019878E-4</v>
      </c>
      <c r="K14" s="73">
        <f>(K3-K13)/2500</f>
        <v>-4.0171880626854064E-5</v>
      </c>
      <c r="O14" s="73">
        <f>(O3-O13)/2500</f>
        <v>4.4683313562899698E-5</v>
      </c>
      <c r="S14" s="73">
        <f>(S3-S13)/2500</f>
        <v>6.0967438065477889E-5</v>
      </c>
      <c r="W14" s="73">
        <f>(W3-W13)/2500</f>
        <v>6.3842641148364356E-5</v>
      </c>
      <c r="AA14" s="73">
        <f>(AA3-AA13)/2500</f>
        <v>6.532947294488906E-5</v>
      </c>
      <c r="AE14" s="73">
        <f>(AE3-AE13)/2500</f>
        <v>7.8206950833691936E-5</v>
      </c>
      <c r="AI14" s="73">
        <f>(AI3-AI13)/2500</f>
        <v>6.6710998641772524E-5</v>
      </c>
      <c r="AM14" s="73">
        <f>(AM3-AM13)/2500</f>
        <v>7.3365154809286849E-5</v>
      </c>
      <c r="AQ14" s="73">
        <f>(AQ3-AQ13)/2500</f>
        <v>7.6681973110912955E-5</v>
      </c>
      <c r="AU14" s="73">
        <f>(AU3-AU13)/2500</f>
        <v>7.6690866292136861E-5</v>
      </c>
      <c r="AY14" s="73">
        <f>(AY3-AY13)/2500</f>
        <v>7.7012089500310673E-5</v>
      </c>
      <c r="BC14" s="73">
        <f>(BC3-BC13)/2500</f>
        <v>7.8275550728672144E-5</v>
      </c>
      <c r="BG14" s="73">
        <f>(BG3-BG13)/2500</f>
        <v>7.6273645200576403E-5</v>
      </c>
      <c r="BK14" s="73">
        <f>(BK3-BK13)/2500</f>
        <v>8.0915799091028015E-5</v>
      </c>
      <c r="BO14" s="73">
        <f>(BO3-BO13)/2500</f>
        <v>7.9554814478353554E-5</v>
      </c>
      <c r="BS14" s="73">
        <f>(BS3-BS13)/2500</f>
        <v>5.3573923123686883E-5</v>
      </c>
      <c r="BW14" s="73">
        <f>(BW3-BW13)/2500</f>
        <v>1.1966907887438341E-4</v>
      </c>
      <c r="BY14" s="74">
        <f>SUM(K15,O14,S14,W14,AA14,AE14,AI14,AM14,AQ14,AU14,AY14,BC14,BG14,BK14,BO14)</f>
        <v>1.0485107084083729E-3</v>
      </c>
    </row>
    <row r="15" spans="1:77" x14ac:dyDescent="0.25">
      <c r="K15" s="74">
        <v>5.0000000000000002E-5</v>
      </c>
      <c r="BY15" s="75">
        <f>SUM(G14,K15,O14,S14,W14,AA14,AE14,AI14,AM14,AQ14,AU14,AY14,BC14,BG14,BK14,BO14,BS14,BW14)</f>
        <v>1.330218875876642E-3</v>
      </c>
    </row>
    <row r="16" spans="1:77" x14ac:dyDescent="0.25">
      <c r="C16" s="66" t="s">
        <v>71</v>
      </c>
      <c r="F16" s="2">
        <f>AVERAGE(F8,F9)</f>
        <v>6.5343951083043902E-2</v>
      </c>
      <c r="J16" s="63">
        <f>AVERAGE(J8,J9)</f>
        <v>31.737719283157098</v>
      </c>
      <c r="N16" s="63">
        <f>AVERAGE(N8,N9)</f>
        <v>1.178538090438715</v>
      </c>
      <c r="R16" s="63">
        <f>AVERAGE(R8,R9)</f>
        <v>1.0517039018816652</v>
      </c>
      <c r="V16" s="63">
        <f>AVERAGE(V8,V9)</f>
        <v>0.90192447840645396</v>
      </c>
      <c r="Z16" s="63">
        <f>AVERAGE(Z8,Z9)</f>
        <v>0.8830940064266255</v>
      </c>
      <c r="AD16" s="63">
        <f>AVERAGE(AD8,AD9)</f>
        <v>0.7242648808623775</v>
      </c>
      <c r="AH16" s="63">
        <f>AVERAGE(AH8,AH9)</f>
        <v>4.0985262079628058</v>
      </c>
      <c r="AL16" s="63">
        <f>AVERAGE(AL8,AL9)</f>
        <v>0.78753363124332898</v>
      </c>
      <c r="AP16" s="63">
        <f>AVERAGE(AP8,AP9)</f>
        <v>0.68848680350914759</v>
      </c>
      <c r="AT16" s="63">
        <f>AVERAGE(AT8,AT9)</f>
        <v>0.66724561784877245</v>
      </c>
      <c r="AX16" s="63">
        <f>AVERAGE(AX8,AX9)</f>
        <v>0.71461914021357198</v>
      </c>
      <c r="BB16" s="63">
        <f>AVERAGE(BB8,BB9)</f>
        <v>0.72367613033236444</v>
      </c>
      <c r="BF16" s="63">
        <f>AVERAGE(BF8,BF9)</f>
        <v>0.67956187752966346</v>
      </c>
      <c r="BJ16" s="63">
        <f>AVERAGE(BJ8,BJ9)</f>
        <v>0.66119170861012644</v>
      </c>
      <c r="BN16" s="63">
        <f>AVERAGE(BN8,BN9)</f>
        <v>0.69472656277877398</v>
      </c>
      <c r="BR16" s="63">
        <f>AVERAGE(BR8,BR9)</f>
        <v>1.0681030876051452</v>
      </c>
      <c r="BV16" s="63">
        <f>AVERAGE(BV8,BV9)</f>
        <v>2.4538752356109451E-2</v>
      </c>
    </row>
    <row r="17" spans="3:77" x14ac:dyDescent="0.25">
      <c r="C17" s="66" t="s">
        <v>72</v>
      </c>
      <c r="F17" s="2">
        <f>(F3-F16)/F16</f>
        <v>27.665189017101536</v>
      </c>
      <c r="J17" s="63">
        <f>(J3-J16)/J16</f>
        <v>-2.109576109762273E-2</v>
      </c>
      <c r="N17" s="63">
        <f>(N3-N16)/N16</f>
        <v>0.63190311688421508</v>
      </c>
      <c r="R17" s="63">
        <f>(R3-R16)/R16</f>
        <v>0.96616924777017343</v>
      </c>
      <c r="V17" s="63">
        <f>(V3-V16)/V16</f>
        <v>1.1797484652145038</v>
      </c>
      <c r="Z17" s="63">
        <f>(Z3-Z16)/Z16</f>
        <v>1.2329656199200496</v>
      </c>
      <c r="AD17" s="63">
        <f>(AD3-AD16)/AD16</f>
        <v>1.7996857434389528</v>
      </c>
      <c r="AH17" s="63">
        <f>(AH3-AH16)/AH16</f>
        <v>0.27128043617306169</v>
      </c>
      <c r="AL17" s="63">
        <f>(AL3-AL16)/AL16</f>
        <v>1.5526353817097873</v>
      </c>
      <c r="AP17" s="63">
        <f>(AP3-AP16)/AP16</f>
        <v>1.8562924934332483</v>
      </c>
      <c r="AT17" s="63">
        <f>(AT3-AT16)/AT16</f>
        <v>1.9156080919494933</v>
      </c>
      <c r="AX17" s="63">
        <f>(AX3-AX16)/AX16</f>
        <v>1.7961103373491778</v>
      </c>
      <c r="BB17" s="63">
        <f>(BB3-BB16)/BB16</f>
        <v>1.8027297812702108</v>
      </c>
      <c r="BF17" s="63">
        <f>(BF3-BF16)/BF16</f>
        <v>1.8706573485710525</v>
      </c>
      <c r="BJ17" s="63">
        <f>(BJ3-BJ16)/BJ16</f>
        <v>2.0396454371032311</v>
      </c>
      <c r="BN17" s="63">
        <f>(BN3-BN16)/BN16</f>
        <v>1.9085402022571643</v>
      </c>
      <c r="BR17" s="63">
        <f>(BR3-BR16)/BR16</f>
        <v>0.83596679860755196</v>
      </c>
      <c r="BV17" s="63">
        <f>(BV3-BV16)/BV16</f>
        <v>81.278975351402508</v>
      </c>
      <c r="BY17" t="s">
        <v>74</v>
      </c>
    </row>
    <row r="18" spans="3:77" x14ac:dyDescent="0.25">
      <c r="C18" s="66" t="s">
        <v>73</v>
      </c>
      <c r="F18" s="2">
        <f>(F17*150)/2.5</f>
        <v>1659.911341026092</v>
      </c>
      <c r="J18" s="63">
        <f>(J17*150)/2.5</f>
        <v>-1.2657456658573638</v>
      </c>
      <c r="N18" s="63">
        <f>(N17*150)/2.5</f>
        <v>37.91418701305291</v>
      </c>
      <c r="R18" s="63">
        <f>(R17*150)/2.5</f>
        <v>57.970154866210407</v>
      </c>
      <c r="V18" s="63">
        <f>(V17*150)/2.5</f>
        <v>70.784907912870239</v>
      </c>
      <c r="Z18" s="63">
        <f>(Z17*150)/2.5</f>
        <v>73.977937195202983</v>
      </c>
      <c r="AD18" s="63">
        <f>(AD17*150)/2.5</f>
        <v>107.98114460633717</v>
      </c>
      <c r="AH18" s="63">
        <f>(AH17*150)/2.5</f>
        <v>16.276826170383703</v>
      </c>
      <c r="AL18" s="63">
        <f>(AL17*150)/2.5</f>
        <v>93.158122902587237</v>
      </c>
      <c r="AP18" s="63">
        <f>(AP17*150)/2.5</f>
        <v>111.37754960599491</v>
      </c>
      <c r="AT18" s="63">
        <f>(AT17*150)/2.5</f>
        <v>114.93648551696961</v>
      </c>
      <c r="AX18" s="63">
        <f>(AX17*150)/2.5</f>
        <v>107.76662024095067</v>
      </c>
      <c r="BB18" s="63">
        <f>(BB17*150)/2.5</f>
        <v>108.16378687621265</v>
      </c>
      <c r="BF18" s="63">
        <f>(BF17*150)/2.5</f>
        <v>112.23944091426316</v>
      </c>
      <c r="BJ18" s="63">
        <f>(BJ17*150)/2.5</f>
        <v>122.37872622619386</v>
      </c>
      <c r="BN18" s="63">
        <f>(BN17*150)/2.5</f>
        <v>114.51241213542986</v>
      </c>
      <c r="BR18" s="63">
        <f>(BR17*150)/2.5</f>
        <v>50.158007916453116</v>
      </c>
      <c r="BV18" s="63">
        <f>(BV17*150)/2.5</f>
        <v>4876.7385210841503</v>
      </c>
      <c r="BY18">
        <f>AVERAGE(F18,J18,N18,R18,V18,Z18,AD18,AH18,AL18,AP18,AT18,AX18,BB18,BF18,BJ18,BN18,BR18,BV18)</f>
        <v>435.27669036352768</v>
      </c>
    </row>
    <row r="19" spans="3:77" x14ac:dyDescent="0.25">
      <c r="BY19">
        <f>AVERAGE(J18,N18,R18,V18,Z18,AD18,AH18,AL18,AP18,AT18,AX18,BB18,BF18,BJ18,BN18)</f>
        <v>83.211503767786795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0"/>
  <sheetViews>
    <sheetView tabSelected="1" topLeftCell="E15" workbookViewId="0">
      <selection activeCell="O4" sqref="O4"/>
    </sheetView>
  </sheetViews>
  <sheetFormatPr defaultRowHeight="15" x14ac:dyDescent="0.25"/>
  <cols>
    <col min="4" max="4" width="11" customWidth="1"/>
    <col min="5" max="5" width="11.28515625" customWidth="1"/>
    <col min="7" max="7" width="12" customWidth="1"/>
    <col min="8" max="8" width="12.42578125" customWidth="1"/>
    <col min="9" max="9" width="13.7109375" customWidth="1"/>
    <col min="11" max="12" width="11.42578125" customWidth="1"/>
    <col min="14" max="14" width="11.140625" customWidth="1"/>
    <col min="15" max="15" width="11.85546875" customWidth="1"/>
    <col min="16" max="16" width="13.85546875" customWidth="1"/>
    <col min="18" max="18" width="11" customWidth="1"/>
    <col min="19" max="19" width="10.85546875" customWidth="1"/>
    <col min="21" max="22" width="11.140625" customWidth="1"/>
    <col min="23" max="23" width="13.7109375" customWidth="1"/>
  </cols>
  <sheetData>
    <row r="3" spans="1:23" ht="54" customHeight="1" x14ac:dyDescent="0.25">
      <c r="A3" s="5"/>
      <c r="B3" s="81" t="s">
        <v>76</v>
      </c>
      <c r="C3" s="81"/>
      <c r="D3" s="81"/>
      <c r="E3" s="81"/>
      <c r="F3" s="81"/>
      <c r="G3" s="81"/>
      <c r="H3" s="8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0.75" customHeight="1" x14ac:dyDescent="0.25">
      <c r="A4" s="5"/>
      <c r="B4" s="82" t="s">
        <v>68</v>
      </c>
      <c r="C4" s="82"/>
      <c r="D4" s="82"/>
      <c r="E4" s="82"/>
      <c r="F4" s="82"/>
      <c r="G4" s="82"/>
      <c r="H4" s="8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thickBot="1" x14ac:dyDescent="0.3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5"/>
      <c r="B6" s="22"/>
      <c r="C6" s="14"/>
      <c r="D6" s="79" t="s">
        <v>30</v>
      </c>
      <c r="E6" s="80"/>
      <c r="F6" s="80"/>
      <c r="G6" s="10"/>
      <c r="H6" s="11"/>
      <c r="I6" s="15"/>
      <c r="J6" s="8"/>
      <c r="K6" s="79" t="s">
        <v>31</v>
      </c>
      <c r="L6" s="80"/>
      <c r="M6" s="80"/>
      <c r="N6" s="80"/>
      <c r="O6" s="11"/>
      <c r="P6" s="15"/>
      <c r="Q6" s="8"/>
      <c r="R6" s="79" t="s">
        <v>75</v>
      </c>
      <c r="S6" s="80"/>
      <c r="T6" s="80"/>
      <c r="U6" s="80"/>
      <c r="V6" s="14"/>
      <c r="W6" s="16"/>
    </row>
    <row r="7" spans="1:23" x14ac:dyDescent="0.25">
      <c r="A7" s="5"/>
      <c r="B7" s="25"/>
      <c r="C7" s="26"/>
      <c r="D7" s="83" t="s">
        <v>32</v>
      </c>
      <c r="E7" s="84"/>
      <c r="F7" s="35"/>
      <c r="G7" s="84" t="s">
        <v>33</v>
      </c>
      <c r="H7" s="85"/>
      <c r="I7" s="36"/>
      <c r="J7" s="8"/>
      <c r="K7" s="25"/>
      <c r="L7" s="35"/>
      <c r="M7" s="35"/>
      <c r="N7" s="35"/>
      <c r="O7" s="21"/>
      <c r="P7" s="36"/>
      <c r="Q7" s="8"/>
      <c r="R7" s="25"/>
      <c r="S7" s="35"/>
      <c r="T7" s="35"/>
      <c r="U7" s="35"/>
      <c r="V7" s="26"/>
      <c r="W7" s="37"/>
    </row>
    <row r="8" spans="1:23" ht="60" x14ac:dyDescent="0.25">
      <c r="A8" s="5"/>
      <c r="B8" s="38" t="s">
        <v>34</v>
      </c>
      <c r="C8" s="39" t="s">
        <v>35</v>
      </c>
      <c r="D8" s="40" t="s">
        <v>36</v>
      </c>
      <c r="E8" s="41" t="s">
        <v>37</v>
      </c>
      <c r="F8" s="42" t="s">
        <v>38</v>
      </c>
      <c r="G8" s="41" t="s">
        <v>39</v>
      </c>
      <c r="H8" s="43" t="s">
        <v>40</v>
      </c>
      <c r="I8" s="44" t="s">
        <v>41</v>
      </c>
      <c r="J8" s="45"/>
      <c r="K8" s="40" t="s">
        <v>36</v>
      </c>
      <c r="L8" s="41" t="s">
        <v>37</v>
      </c>
      <c r="M8" s="42" t="s">
        <v>38</v>
      </c>
      <c r="N8" s="41" t="s">
        <v>39</v>
      </c>
      <c r="O8" s="43" t="s">
        <v>40</v>
      </c>
      <c r="P8" s="44" t="s">
        <v>41</v>
      </c>
      <c r="Q8" s="45"/>
      <c r="R8" s="40" t="s">
        <v>36</v>
      </c>
      <c r="S8" s="41" t="s">
        <v>37</v>
      </c>
      <c r="T8" s="42" t="s">
        <v>38</v>
      </c>
      <c r="U8" s="41" t="s">
        <v>39</v>
      </c>
      <c r="V8" s="43" t="s">
        <v>40</v>
      </c>
      <c r="W8" s="44" t="s">
        <v>41</v>
      </c>
    </row>
    <row r="9" spans="1:23" x14ac:dyDescent="0.25">
      <c r="A9" s="5"/>
      <c r="B9" s="23" t="s">
        <v>42</v>
      </c>
      <c r="C9" s="21">
        <v>44.96</v>
      </c>
      <c r="D9" s="28">
        <v>0.28100000000000003</v>
      </c>
      <c r="E9" s="29">
        <f>(D9/C9)*1000</f>
        <v>6.25</v>
      </c>
      <c r="F9" s="12">
        <v>0.02</v>
      </c>
      <c r="G9" s="33">
        <f>D9-F9</f>
        <v>0.26100000000000001</v>
      </c>
      <c r="H9" s="34">
        <f>(G9/C9)*1000</f>
        <v>5.8051601423487549</v>
      </c>
      <c r="I9" s="18">
        <f>H9/E9</f>
        <v>0.92882562277580083</v>
      </c>
      <c r="J9" s="9"/>
      <c r="K9" s="68">
        <v>0.28100000000000003</v>
      </c>
      <c r="L9" s="29">
        <f>(K9/C9)*1000</f>
        <v>6.25</v>
      </c>
      <c r="M9" s="12">
        <v>3.4000000000000002E-2</v>
      </c>
      <c r="N9" s="33">
        <f>K9-M9</f>
        <v>0.24700000000000003</v>
      </c>
      <c r="O9" s="34">
        <f>(N9/C9)*1000</f>
        <v>5.4937722419928834</v>
      </c>
      <c r="P9" s="18">
        <f>O9/L9</f>
        <v>0.87900355871886138</v>
      </c>
      <c r="Q9" s="9"/>
      <c r="R9" s="68">
        <v>0.28100000000000003</v>
      </c>
      <c r="S9" s="29">
        <f>(R9/C9)*1000</f>
        <v>6.25</v>
      </c>
      <c r="T9" s="12">
        <v>0.10100000000000001</v>
      </c>
      <c r="U9" s="33">
        <f>R9-T9</f>
        <v>0.18000000000000002</v>
      </c>
      <c r="V9" s="34">
        <f>(U9/C9)*1000</f>
        <v>4.0035587188612105</v>
      </c>
      <c r="W9" s="18">
        <f>V9/S9</f>
        <v>0.64056939501779364</v>
      </c>
    </row>
    <row r="10" spans="1:23" x14ac:dyDescent="0.25">
      <c r="A10" s="5"/>
      <c r="B10" s="23" t="s">
        <v>43</v>
      </c>
      <c r="C10" s="21">
        <v>88.91</v>
      </c>
      <c r="D10" s="28">
        <v>4.66</v>
      </c>
      <c r="E10" s="69">
        <f t="shared" ref="E10:E26" si="0">(D10/C10)*1000</f>
        <v>52.412552018895518</v>
      </c>
      <c r="F10" s="12">
        <v>4.37</v>
      </c>
      <c r="G10" s="71">
        <f t="shared" ref="G10:G26" si="1">D10-F10</f>
        <v>0.29000000000000004</v>
      </c>
      <c r="H10" s="72">
        <f t="shared" ref="H10:H26" si="2">(G10/C10)*1000</f>
        <v>3.2617253402316955</v>
      </c>
      <c r="I10" s="67">
        <f t="shared" ref="I10:I26" si="3">H10/E10</f>
        <v>6.2231759656652362E-2</v>
      </c>
      <c r="J10" s="9"/>
      <c r="K10" s="68">
        <v>4.66</v>
      </c>
      <c r="L10" s="69">
        <f t="shared" ref="L10:L26" si="4">(K10/C10)*1000</f>
        <v>52.412552018895518</v>
      </c>
      <c r="M10" s="12">
        <v>4.8</v>
      </c>
      <c r="N10" s="71">
        <f t="shared" ref="N10:N26" si="5">K10-M10</f>
        <v>-0.13999999999999968</v>
      </c>
      <c r="O10" s="72">
        <f t="shared" ref="O10:O26" si="6">(N10/C10)*1000</f>
        <v>-1.5746260263187457</v>
      </c>
      <c r="P10" s="67">
        <f t="shared" ref="P10:P26" si="7">O10/L10</f>
        <v>-3.0042918454935549E-2</v>
      </c>
      <c r="Q10" s="9"/>
      <c r="R10" s="68">
        <v>4.66</v>
      </c>
      <c r="S10" s="69">
        <f t="shared" ref="S10:S26" si="8">(R10/C10)*1000</f>
        <v>52.412552018895518</v>
      </c>
      <c r="T10" s="12">
        <v>4.66</v>
      </c>
      <c r="U10" s="71">
        <f t="shared" ref="U10:U26" si="9">R10-T10</f>
        <v>0</v>
      </c>
      <c r="V10" s="72">
        <f t="shared" ref="V10:V26" si="10">(U10/C10)*1000</f>
        <v>0</v>
      </c>
      <c r="W10" s="67">
        <f t="shared" ref="W10:W26" si="11">V10/S10</f>
        <v>0</v>
      </c>
    </row>
    <row r="11" spans="1:23" x14ac:dyDescent="0.25">
      <c r="A11" s="5"/>
      <c r="B11" s="23" t="s">
        <v>44</v>
      </c>
      <c r="C11" s="21">
        <v>138.91</v>
      </c>
      <c r="D11" s="28">
        <v>0.28799999999999998</v>
      </c>
      <c r="E11" s="69">
        <f t="shared" si="0"/>
        <v>2.0732848607011736</v>
      </c>
      <c r="F11" s="12">
        <v>0.224</v>
      </c>
      <c r="G11" s="71">
        <f t="shared" si="1"/>
        <v>6.3999999999999974E-2</v>
      </c>
      <c r="H11" s="72">
        <f t="shared" si="2"/>
        <v>0.46072996904470503</v>
      </c>
      <c r="I11" s="67">
        <f t="shared" si="3"/>
        <v>0.22222222222222213</v>
      </c>
      <c r="J11" s="9"/>
      <c r="K11" s="68">
        <v>0.28799999999999998</v>
      </c>
      <c r="L11" s="69">
        <f t="shared" si="4"/>
        <v>2.0732848607011736</v>
      </c>
      <c r="M11" s="12">
        <v>0.26300000000000001</v>
      </c>
      <c r="N11" s="71">
        <f t="shared" si="5"/>
        <v>2.4999999999999967E-2</v>
      </c>
      <c r="O11" s="72">
        <f t="shared" si="6"/>
        <v>0.17997264415808775</v>
      </c>
      <c r="P11" s="67">
        <f t="shared" si="7"/>
        <v>8.6805555555555441E-2</v>
      </c>
      <c r="Q11" s="9"/>
      <c r="R11" s="68">
        <v>0.28799999999999998</v>
      </c>
      <c r="S11" s="69">
        <f t="shared" si="8"/>
        <v>2.0732848607011736</v>
      </c>
      <c r="T11" s="12">
        <v>0.17699999999999999</v>
      </c>
      <c r="U11" s="71">
        <f t="shared" si="9"/>
        <v>0.11099999999999999</v>
      </c>
      <c r="V11" s="72">
        <f t="shared" si="10"/>
        <v>0.79907854006191048</v>
      </c>
      <c r="W11" s="67">
        <f t="shared" si="11"/>
        <v>0.38541666666666657</v>
      </c>
    </row>
    <row r="12" spans="1:23" x14ac:dyDescent="0.25">
      <c r="A12" s="5"/>
      <c r="B12" s="23" t="s">
        <v>45</v>
      </c>
      <c r="C12" s="21">
        <v>140.12</v>
      </c>
      <c r="D12" s="28">
        <v>0.31</v>
      </c>
      <c r="E12" s="69">
        <f t="shared" si="0"/>
        <v>2.2123893805309733</v>
      </c>
      <c r="F12" s="12">
        <v>0.221</v>
      </c>
      <c r="G12" s="71">
        <f t="shared" si="1"/>
        <v>8.8999999999999996E-2</v>
      </c>
      <c r="H12" s="72">
        <f t="shared" si="2"/>
        <v>0.63516985441050522</v>
      </c>
      <c r="I12" s="67">
        <f t="shared" si="3"/>
        <v>0.2870967741935484</v>
      </c>
      <c r="J12" s="9"/>
      <c r="K12" s="68">
        <v>0.31</v>
      </c>
      <c r="L12" s="69">
        <f t="shared" si="4"/>
        <v>2.2123893805309733</v>
      </c>
      <c r="M12" s="12">
        <v>0.26600000000000001</v>
      </c>
      <c r="N12" s="71">
        <f t="shared" si="5"/>
        <v>4.3999999999999984E-2</v>
      </c>
      <c r="O12" s="72">
        <f t="shared" si="6"/>
        <v>0.31401655723665417</v>
      </c>
      <c r="P12" s="67">
        <f t="shared" si="7"/>
        <v>0.14193548387096769</v>
      </c>
      <c r="Q12" s="9"/>
      <c r="R12" s="68">
        <v>0.31</v>
      </c>
      <c r="S12" s="69">
        <f t="shared" si="8"/>
        <v>2.2123893805309733</v>
      </c>
      <c r="T12" s="12">
        <v>0.158</v>
      </c>
      <c r="U12" s="71">
        <f t="shared" si="9"/>
        <v>0.152</v>
      </c>
      <c r="V12" s="72">
        <f t="shared" si="10"/>
        <v>1.0847844704538967</v>
      </c>
      <c r="W12" s="67">
        <f t="shared" si="11"/>
        <v>0.49032258064516132</v>
      </c>
    </row>
    <row r="13" spans="1:23" x14ac:dyDescent="0.25">
      <c r="A13" s="5"/>
      <c r="B13" s="23" t="s">
        <v>46</v>
      </c>
      <c r="C13" s="21">
        <v>140.91</v>
      </c>
      <c r="D13" s="28">
        <v>0.29499999999999998</v>
      </c>
      <c r="E13" s="69">
        <f t="shared" si="0"/>
        <v>2.0935348804201261</v>
      </c>
      <c r="F13" s="12">
        <v>0.19900000000000001</v>
      </c>
      <c r="G13" s="71">
        <f t="shared" si="1"/>
        <v>9.5999999999999974E-2</v>
      </c>
      <c r="H13" s="72">
        <f t="shared" si="2"/>
        <v>0.68128592718756631</v>
      </c>
      <c r="I13" s="67">
        <f t="shared" si="3"/>
        <v>0.32542372881355924</v>
      </c>
      <c r="J13" s="9"/>
      <c r="K13" s="68">
        <v>0.29499999999999998</v>
      </c>
      <c r="L13" s="69">
        <f t="shared" si="4"/>
        <v>2.0935348804201261</v>
      </c>
      <c r="M13" s="12">
        <v>0.24299999999999999</v>
      </c>
      <c r="N13" s="71">
        <f t="shared" si="5"/>
        <v>5.1999999999999991E-2</v>
      </c>
      <c r="O13" s="72">
        <f t="shared" si="6"/>
        <v>0.36902987722659847</v>
      </c>
      <c r="P13" s="67">
        <f t="shared" si="7"/>
        <v>0.17627118644067793</v>
      </c>
      <c r="Q13" s="9"/>
      <c r="R13" s="68">
        <v>0.29499999999999998</v>
      </c>
      <c r="S13" s="69">
        <f t="shared" si="8"/>
        <v>2.0935348804201261</v>
      </c>
      <c r="T13" s="12">
        <v>0.13500000000000001</v>
      </c>
      <c r="U13" s="71">
        <f t="shared" si="9"/>
        <v>0.15999999999999998</v>
      </c>
      <c r="V13" s="72">
        <f t="shared" si="10"/>
        <v>1.1354765453126108</v>
      </c>
      <c r="W13" s="67">
        <f t="shared" si="11"/>
        <v>0.5423728813559322</v>
      </c>
    </row>
    <row r="14" spans="1:23" x14ac:dyDescent="0.25">
      <c r="A14" s="5"/>
      <c r="B14" s="23" t="s">
        <v>47</v>
      </c>
      <c r="C14" s="21">
        <v>144.24</v>
      </c>
      <c r="D14" s="28">
        <v>0.29599999999999999</v>
      </c>
      <c r="E14" s="69">
        <f t="shared" si="0"/>
        <v>2.0521353300055458</v>
      </c>
      <c r="F14" s="12">
        <v>0.19900000000000001</v>
      </c>
      <c r="G14" s="71">
        <f t="shared" si="1"/>
        <v>9.6999999999999975E-2</v>
      </c>
      <c r="H14" s="72">
        <f t="shared" si="2"/>
        <v>0.67249029395451998</v>
      </c>
      <c r="I14" s="67">
        <f t="shared" si="3"/>
        <v>0.32770270270270263</v>
      </c>
      <c r="J14" s="9"/>
      <c r="K14" s="68">
        <v>0.29599999999999999</v>
      </c>
      <c r="L14" s="69">
        <f t="shared" si="4"/>
        <v>2.0521353300055458</v>
      </c>
      <c r="M14" s="12">
        <v>0.24299999999999999</v>
      </c>
      <c r="N14" s="71">
        <f t="shared" si="5"/>
        <v>5.2999999999999992E-2</v>
      </c>
      <c r="O14" s="72">
        <f t="shared" si="6"/>
        <v>0.36744315030504704</v>
      </c>
      <c r="P14" s="67">
        <f t="shared" si="7"/>
        <v>0.17905405405405406</v>
      </c>
      <c r="Q14" s="9"/>
      <c r="R14" s="68">
        <v>0.29599999999999999</v>
      </c>
      <c r="S14" s="69">
        <f t="shared" si="8"/>
        <v>2.0521353300055458</v>
      </c>
      <c r="T14" s="12">
        <v>0.13200000000000001</v>
      </c>
      <c r="U14" s="71">
        <f t="shared" si="9"/>
        <v>0.16399999999999998</v>
      </c>
      <c r="V14" s="72">
        <f t="shared" si="10"/>
        <v>1.1369938990571267</v>
      </c>
      <c r="W14" s="67">
        <f t="shared" si="11"/>
        <v>0.55405405405405406</v>
      </c>
    </row>
    <row r="15" spans="1:23" x14ac:dyDescent="0.25">
      <c r="A15" s="5"/>
      <c r="B15" s="23" t="s">
        <v>48</v>
      </c>
      <c r="C15" s="21">
        <v>150.36000000000001</v>
      </c>
      <c r="D15" s="28">
        <v>0.30399999999999999</v>
      </c>
      <c r="E15" s="69">
        <f t="shared" si="0"/>
        <v>2.0218143123171055</v>
      </c>
      <c r="F15" s="12">
        <v>0.185</v>
      </c>
      <c r="G15" s="71">
        <f t="shared" si="1"/>
        <v>0.11899999999999999</v>
      </c>
      <c r="H15" s="72">
        <f t="shared" si="2"/>
        <v>0.7914338919925511</v>
      </c>
      <c r="I15" s="67">
        <f t="shared" si="3"/>
        <v>0.3914473684210526</v>
      </c>
      <c r="J15" s="9"/>
      <c r="K15" s="68">
        <v>0.30399999999999999</v>
      </c>
      <c r="L15" s="69">
        <f t="shared" si="4"/>
        <v>2.0218143123171055</v>
      </c>
      <c r="M15" s="12">
        <v>0.23100000000000001</v>
      </c>
      <c r="N15" s="71">
        <f t="shared" si="5"/>
        <v>7.2999999999999982E-2</v>
      </c>
      <c r="O15" s="72">
        <f t="shared" si="6"/>
        <v>0.48550146315509429</v>
      </c>
      <c r="P15" s="67">
        <f t="shared" si="7"/>
        <v>0.24013157894736836</v>
      </c>
      <c r="Q15" s="9"/>
      <c r="R15" s="68">
        <v>0.30399999999999999</v>
      </c>
      <c r="S15" s="69">
        <f t="shared" si="8"/>
        <v>2.0218143123171055</v>
      </c>
      <c r="T15" s="12">
        <v>0.109</v>
      </c>
      <c r="U15" s="71">
        <f t="shared" si="9"/>
        <v>0.19500000000000001</v>
      </c>
      <c r="V15" s="72">
        <f t="shared" si="10"/>
        <v>1.2968874700718276</v>
      </c>
      <c r="W15" s="67">
        <f t="shared" si="11"/>
        <v>0.64144736842105265</v>
      </c>
    </row>
    <row r="16" spans="1:23" x14ac:dyDescent="0.25">
      <c r="A16" s="5"/>
      <c r="B16" s="23" t="s">
        <v>49</v>
      </c>
      <c r="C16" s="21">
        <v>151.96</v>
      </c>
      <c r="D16" s="28">
        <v>0.78100000000000003</v>
      </c>
      <c r="E16" s="69">
        <f t="shared" si="0"/>
        <v>5.1395103974730185</v>
      </c>
      <c r="F16" s="12">
        <v>0.64700000000000002</v>
      </c>
      <c r="G16" s="71">
        <f t="shared" si="1"/>
        <v>0.13400000000000001</v>
      </c>
      <c r="H16" s="72">
        <f t="shared" si="2"/>
        <v>0.88181100289549885</v>
      </c>
      <c r="I16" s="67">
        <f t="shared" si="3"/>
        <v>0.17157490396927019</v>
      </c>
      <c r="J16" s="9"/>
      <c r="K16" s="68">
        <v>0.78100000000000003</v>
      </c>
      <c r="L16" s="69">
        <f t="shared" si="4"/>
        <v>5.1395103974730185</v>
      </c>
      <c r="M16" s="12">
        <v>0.73299999999999998</v>
      </c>
      <c r="N16" s="71">
        <f t="shared" si="5"/>
        <v>4.8000000000000043E-2</v>
      </c>
      <c r="O16" s="72">
        <f t="shared" si="6"/>
        <v>0.31587259805211926</v>
      </c>
      <c r="P16" s="67">
        <f t="shared" si="7"/>
        <v>6.145966709346997E-2</v>
      </c>
      <c r="Q16" s="9"/>
      <c r="R16" s="68">
        <v>0.78100000000000003</v>
      </c>
      <c r="S16" s="69">
        <f t="shared" si="8"/>
        <v>5.1395103974730185</v>
      </c>
      <c r="T16" s="12">
        <v>0.61499999999999999</v>
      </c>
      <c r="U16" s="71">
        <f t="shared" si="9"/>
        <v>0.16600000000000004</v>
      </c>
      <c r="V16" s="72">
        <f t="shared" si="10"/>
        <v>1.0923927349302449</v>
      </c>
      <c r="W16" s="67">
        <f t="shared" si="11"/>
        <v>0.21254801536491683</v>
      </c>
    </row>
    <row r="17" spans="1:23" x14ac:dyDescent="0.25">
      <c r="A17" s="5"/>
      <c r="B17" s="23" t="s">
        <v>50</v>
      </c>
      <c r="C17" s="21">
        <v>157.25</v>
      </c>
      <c r="D17" s="28">
        <v>0.30199999999999999</v>
      </c>
      <c r="E17" s="69">
        <f t="shared" si="0"/>
        <v>1.9205087440381559</v>
      </c>
      <c r="F17" s="12">
        <v>0.19400000000000001</v>
      </c>
      <c r="G17" s="71">
        <f t="shared" si="1"/>
        <v>0.10799999999999998</v>
      </c>
      <c r="H17" s="72">
        <f t="shared" si="2"/>
        <v>0.68680445151033376</v>
      </c>
      <c r="I17" s="67">
        <f t="shared" si="3"/>
        <v>0.35761589403973504</v>
      </c>
      <c r="J17" s="9"/>
      <c r="K17" s="68">
        <v>0.30199999999999999</v>
      </c>
      <c r="L17" s="69">
        <f t="shared" si="4"/>
        <v>1.9205087440381559</v>
      </c>
      <c r="M17" s="12">
        <v>0.24</v>
      </c>
      <c r="N17" s="71">
        <f t="shared" si="5"/>
        <v>6.2E-2</v>
      </c>
      <c r="O17" s="72">
        <f t="shared" si="6"/>
        <v>0.39427662957074722</v>
      </c>
      <c r="P17" s="67">
        <f t="shared" si="7"/>
        <v>0.20529801324503311</v>
      </c>
      <c r="Q17" s="9"/>
      <c r="R17" s="68">
        <v>0.30199999999999999</v>
      </c>
      <c r="S17" s="69">
        <f t="shared" si="8"/>
        <v>1.9205087440381559</v>
      </c>
      <c r="T17" s="12">
        <v>0.11799999999999999</v>
      </c>
      <c r="U17" s="71">
        <f t="shared" si="9"/>
        <v>0.184</v>
      </c>
      <c r="V17" s="72">
        <f t="shared" si="10"/>
        <v>1.1701112877583466</v>
      </c>
      <c r="W17" s="67">
        <f t="shared" si="11"/>
        <v>0.60927152317880795</v>
      </c>
    </row>
    <row r="18" spans="1:23" x14ac:dyDescent="0.25">
      <c r="A18" s="5"/>
      <c r="B18" s="23" t="s">
        <v>51</v>
      </c>
      <c r="C18" s="21">
        <v>158.93</v>
      </c>
      <c r="D18" s="28">
        <v>0.29499999999999998</v>
      </c>
      <c r="E18" s="69">
        <f t="shared" si="0"/>
        <v>1.8561630906688478</v>
      </c>
      <c r="F18" s="12">
        <v>0.183</v>
      </c>
      <c r="G18" s="71">
        <f t="shared" si="1"/>
        <v>0.11199999999999999</v>
      </c>
      <c r="H18" s="72">
        <f t="shared" si="2"/>
        <v>0.7047127666268167</v>
      </c>
      <c r="I18" s="67">
        <f t="shared" si="3"/>
        <v>0.3796610169491525</v>
      </c>
      <c r="J18" s="9"/>
      <c r="K18" s="68">
        <v>0.29499999999999998</v>
      </c>
      <c r="L18" s="69">
        <f t="shared" si="4"/>
        <v>1.8561630906688478</v>
      </c>
      <c r="M18" s="12">
        <v>0.22700000000000001</v>
      </c>
      <c r="N18" s="71">
        <f t="shared" si="5"/>
        <v>6.7999999999999977E-2</v>
      </c>
      <c r="O18" s="72">
        <f t="shared" si="6"/>
        <v>0.42786132259485293</v>
      </c>
      <c r="P18" s="67">
        <f t="shared" si="7"/>
        <v>0.23050847457627113</v>
      </c>
      <c r="Q18" s="9"/>
      <c r="R18" s="68">
        <v>0.29499999999999998</v>
      </c>
      <c r="S18" s="69">
        <f t="shared" si="8"/>
        <v>1.8561630906688478</v>
      </c>
      <c r="T18" s="12">
        <v>0.10299999999999999</v>
      </c>
      <c r="U18" s="71">
        <f t="shared" si="9"/>
        <v>0.192</v>
      </c>
      <c r="V18" s="72">
        <f t="shared" si="10"/>
        <v>1.2080790285031144</v>
      </c>
      <c r="W18" s="67">
        <f t="shared" si="11"/>
        <v>0.6508474576271186</v>
      </c>
    </row>
    <row r="19" spans="1:23" x14ac:dyDescent="0.25">
      <c r="A19" s="5"/>
      <c r="B19" s="23" t="s">
        <v>52</v>
      </c>
      <c r="C19" s="21">
        <v>162.5</v>
      </c>
      <c r="D19" s="28">
        <v>0.29199999999999998</v>
      </c>
      <c r="E19" s="69">
        <f t="shared" si="0"/>
        <v>1.7969230769230768</v>
      </c>
      <c r="F19" s="12">
        <v>0.17899999999999999</v>
      </c>
      <c r="G19" s="71">
        <f t="shared" si="1"/>
        <v>0.11299999999999999</v>
      </c>
      <c r="H19" s="72">
        <f t="shared" si="2"/>
        <v>0.69538461538461527</v>
      </c>
      <c r="I19" s="67">
        <f t="shared" si="3"/>
        <v>0.38698630136986295</v>
      </c>
      <c r="J19" s="9"/>
      <c r="K19" s="68">
        <v>0.29199999999999998</v>
      </c>
      <c r="L19" s="69">
        <f t="shared" si="4"/>
        <v>1.7969230769230768</v>
      </c>
      <c r="M19" s="12">
        <v>0.223</v>
      </c>
      <c r="N19" s="71">
        <f t="shared" si="5"/>
        <v>6.8999999999999978E-2</v>
      </c>
      <c r="O19" s="72">
        <f t="shared" si="6"/>
        <v>0.42461538461538451</v>
      </c>
      <c r="P19" s="67">
        <f t="shared" si="7"/>
        <v>0.23630136986301364</v>
      </c>
      <c r="Q19" s="9"/>
      <c r="R19" s="68">
        <v>0.29199999999999998</v>
      </c>
      <c r="S19" s="69">
        <f t="shared" si="8"/>
        <v>1.7969230769230768</v>
      </c>
      <c r="T19" s="12">
        <v>0.1</v>
      </c>
      <c r="U19" s="71">
        <f t="shared" si="9"/>
        <v>0.19199999999999998</v>
      </c>
      <c r="V19" s="72">
        <f t="shared" si="10"/>
        <v>1.1815384615384612</v>
      </c>
      <c r="W19" s="67">
        <f t="shared" si="11"/>
        <v>0.65753424657534232</v>
      </c>
    </row>
    <row r="20" spans="1:23" x14ac:dyDescent="0.25">
      <c r="A20" s="5"/>
      <c r="B20" s="23" t="s">
        <v>53</v>
      </c>
      <c r="C20" s="21">
        <v>164.93</v>
      </c>
      <c r="D20" s="28">
        <v>0.3</v>
      </c>
      <c r="E20" s="69">
        <f t="shared" si="0"/>
        <v>1.8189534954223003</v>
      </c>
      <c r="F20" s="12">
        <v>0.187</v>
      </c>
      <c r="G20" s="71">
        <f t="shared" si="1"/>
        <v>0.11299999999999999</v>
      </c>
      <c r="H20" s="72">
        <f t="shared" si="2"/>
        <v>0.68513914994239977</v>
      </c>
      <c r="I20" s="67">
        <f t="shared" si="3"/>
        <v>0.37666666666666665</v>
      </c>
      <c r="J20" s="9"/>
      <c r="K20" s="68">
        <v>0.3</v>
      </c>
      <c r="L20" s="69">
        <f t="shared" si="4"/>
        <v>1.8189534954223003</v>
      </c>
      <c r="M20" s="12">
        <v>0.23</v>
      </c>
      <c r="N20" s="71">
        <f t="shared" si="5"/>
        <v>6.9999999999999979E-2</v>
      </c>
      <c r="O20" s="72">
        <f t="shared" si="6"/>
        <v>0.42442248226520329</v>
      </c>
      <c r="P20" s="67">
        <f t="shared" si="7"/>
        <v>0.23333333333333328</v>
      </c>
      <c r="Q20" s="9"/>
      <c r="R20" s="68">
        <v>0.3</v>
      </c>
      <c r="S20" s="69">
        <f t="shared" si="8"/>
        <v>1.8189534954223003</v>
      </c>
      <c r="T20" s="12">
        <v>0.107</v>
      </c>
      <c r="U20" s="71">
        <f t="shared" si="9"/>
        <v>0.193</v>
      </c>
      <c r="V20" s="72">
        <f t="shared" si="10"/>
        <v>1.1701934153883464</v>
      </c>
      <c r="W20" s="67">
        <f t="shared" si="11"/>
        <v>0.64333333333333331</v>
      </c>
    </row>
    <row r="21" spans="1:23" x14ac:dyDescent="0.25">
      <c r="A21" s="5"/>
      <c r="B21" s="23" t="s">
        <v>54</v>
      </c>
      <c r="C21" s="21">
        <v>167.26</v>
      </c>
      <c r="D21" s="28">
        <v>0.30399999999999999</v>
      </c>
      <c r="E21" s="69">
        <f t="shared" si="0"/>
        <v>1.8175295946430707</v>
      </c>
      <c r="F21" s="12">
        <v>0.186</v>
      </c>
      <c r="G21" s="71">
        <f t="shared" si="1"/>
        <v>0.11799999999999999</v>
      </c>
      <c r="H21" s="72">
        <f t="shared" si="2"/>
        <v>0.70548846107856034</v>
      </c>
      <c r="I21" s="67">
        <f t="shared" si="3"/>
        <v>0.38815789473684209</v>
      </c>
      <c r="J21" s="9"/>
      <c r="K21" s="68">
        <v>0.30399999999999999</v>
      </c>
      <c r="L21" s="69">
        <f t="shared" si="4"/>
        <v>1.8175295946430707</v>
      </c>
      <c r="M21" s="12">
        <v>0.23200000000000001</v>
      </c>
      <c r="N21" s="71">
        <f t="shared" si="5"/>
        <v>7.1999999999999981E-2</v>
      </c>
      <c r="O21" s="72">
        <f t="shared" si="6"/>
        <v>0.43046753557335876</v>
      </c>
      <c r="P21" s="67">
        <f t="shared" si="7"/>
        <v>0.23684210526315785</v>
      </c>
      <c r="Q21" s="9"/>
      <c r="R21" s="68">
        <v>0.30399999999999999</v>
      </c>
      <c r="S21" s="69">
        <f t="shared" si="8"/>
        <v>1.8175295946430707</v>
      </c>
      <c r="T21" s="12">
        <v>0.109</v>
      </c>
      <c r="U21" s="71">
        <f t="shared" si="9"/>
        <v>0.19500000000000001</v>
      </c>
      <c r="V21" s="72">
        <f t="shared" si="10"/>
        <v>1.1658495755111802</v>
      </c>
      <c r="W21" s="67">
        <f t="shared" si="11"/>
        <v>0.64144736842105254</v>
      </c>
    </row>
    <row r="22" spans="1:23" x14ac:dyDescent="0.25">
      <c r="A22" s="5"/>
      <c r="B22" s="23" t="s">
        <v>55</v>
      </c>
      <c r="C22" s="21">
        <v>168.93</v>
      </c>
      <c r="D22" s="28">
        <v>0.29299999999999998</v>
      </c>
      <c r="E22" s="69">
        <f t="shared" si="0"/>
        <v>1.7344462203279463</v>
      </c>
      <c r="F22" s="12">
        <v>0.17699999999999999</v>
      </c>
      <c r="G22" s="71">
        <f t="shared" si="1"/>
        <v>0.11599999999999999</v>
      </c>
      <c r="H22" s="72">
        <f t="shared" si="2"/>
        <v>0.68667495412300938</v>
      </c>
      <c r="I22" s="67">
        <f t="shared" si="3"/>
        <v>0.39590443686006821</v>
      </c>
      <c r="J22" s="9"/>
      <c r="K22" s="68">
        <v>0.29299999999999998</v>
      </c>
      <c r="L22" s="69">
        <f t="shared" si="4"/>
        <v>1.7344462203279463</v>
      </c>
      <c r="M22" s="12">
        <v>0.221</v>
      </c>
      <c r="N22" s="71">
        <f t="shared" si="5"/>
        <v>7.1999999999999981E-2</v>
      </c>
      <c r="O22" s="72">
        <f t="shared" si="6"/>
        <v>0.42621204049014372</v>
      </c>
      <c r="P22" s="67">
        <f t="shared" si="7"/>
        <v>0.2457337883959044</v>
      </c>
      <c r="Q22" s="9"/>
      <c r="R22" s="68">
        <v>0.29299999999999998</v>
      </c>
      <c r="S22" s="69">
        <f t="shared" si="8"/>
        <v>1.7344462203279463</v>
      </c>
      <c r="T22" s="12">
        <v>0.10199999999999999</v>
      </c>
      <c r="U22" s="71">
        <f t="shared" si="9"/>
        <v>0.191</v>
      </c>
      <c r="V22" s="72">
        <f t="shared" si="10"/>
        <v>1.130645829633576</v>
      </c>
      <c r="W22" s="67">
        <f t="shared" si="11"/>
        <v>0.65187713310580209</v>
      </c>
    </row>
    <row r="23" spans="1:23" x14ac:dyDescent="0.25">
      <c r="A23" s="5"/>
      <c r="B23" s="23" t="s">
        <v>56</v>
      </c>
      <c r="C23" s="21">
        <v>173.05</v>
      </c>
      <c r="D23" s="28">
        <v>0.30099999999999999</v>
      </c>
      <c r="E23" s="69">
        <f t="shared" si="0"/>
        <v>1.7393816815949146</v>
      </c>
      <c r="F23" s="12">
        <v>0.17699999999999999</v>
      </c>
      <c r="G23" s="71">
        <f t="shared" si="1"/>
        <v>0.124</v>
      </c>
      <c r="H23" s="72">
        <f t="shared" si="2"/>
        <v>0.71655590869690833</v>
      </c>
      <c r="I23" s="67">
        <f t="shared" si="3"/>
        <v>0.41196013289036543</v>
      </c>
      <c r="J23" s="9"/>
      <c r="K23" s="68">
        <v>0.30099999999999999</v>
      </c>
      <c r="L23" s="69">
        <f t="shared" si="4"/>
        <v>1.7393816815949146</v>
      </c>
      <c r="M23" s="12">
        <v>0.223</v>
      </c>
      <c r="N23" s="71">
        <f t="shared" si="5"/>
        <v>7.7999999999999986E-2</v>
      </c>
      <c r="O23" s="72">
        <f t="shared" si="6"/>
        <v>0.45073678127708744</v>
      </c>
      <c r="P23" s="67">
        <f t="shared" si="7"/>
        <v>0.25913621262458469</v>
      </c>
      <c r="Q23" s="9"/>
      <c r="R23" s="68">
        <v>0.30099999999999999</v>
      </c>
      <c r="S23" s="69">
        <f t="shared" si="8"/>
        <v>1.7393816815949146</v>
      </c>
      <c r="T23" s="12">
        <v>9.9000000000000005E-2</v>
      </c>
      <c r="U23" s="71">
        <f t="shared" si="9"/>
        <v>0.20199999999999999</v>
      </c>
      <c r="V23" s="72">
        <f t="shared" si="10"/>
        <v>1.1672926899739957</v>
      </c>
      <c r="W23" s="67">
        <f t="shared" si="11"/>
        <v>0.67109634551495012</v>
      </c>
    </row>
    <row r="24" spans="1:23" x14ac:dyDescent="0.25">
      <c r="A24" s="5"/>
      <c r="B24" s="23" t="s">
        <v>57</v>
      </c>
      <c r="C24" s="21">
        <v>174.97</v>
      </c>
      <c r="D24" s="28">
        <v>0.30299999999999999</v>
      </c>
      <c r="E24" s="69">
        <f t="shared" si="0"/>
        <v>1.731725438646625</v>
      </c>
      <c r="F24" s="12">
        <v>0.183</v>
      </c>
      <c r="G24" s="71">
        <f t="shared" si="1"/>
        <v>0.12</v>
      </c>
      <c r="H24" s="72">
        <f t="shared" si="2"/>
        <v>0.68583185688975257</v>
      </c>
      <c r="I24" s="67">
        <f t="shared" si="3"/>
        <v>0.39603960396039611</v>
      </c>
      <c r="J24" s="9"/>
      <c r="K24" s="68">
        <v>0.30299999999999999</v>
      </c>
      <c r="L24" s="69">
        <f t="shared" si="4"/>
        <v>1.731725438646625</v>
      </c>
      <c r="M24" s="12">
        <v>0.22700000000000001</v>
      </c>
      <c r="N24" s="71">
        <f t="shared" si="5"/>
        <v>7.5999999999999984E-2</v>
      </c>
      <c r="O24" s="72">
        <f t="shared" si="6"/>
        <v>0.43436017603017651</v>
      </c>
      <c r="P24" s="67">
        <f t="shared" si="7"/>
        <v>0.25082508250825081</v>
      </c>
      <c r="Q24" s="9"/>
      <c r="R24" s="68">
        <v>0.30299999999999999</v>
      </c>
      <c r="S24" s="69">
        <f t="shared" si="8"/>
        <v>1.731725438646625</v>
      </c>
      <c r="T24" s="12">
        <v>0.104</v>
      </c>
      <c r="U24" s="71">
        <f t="shared" si="9"/>
        <v>0.19900000000000001</v>
      </c>
      <c r="V24" s="72">
        <f t="shared" si="10"/>
        <v>1.137337829342173</v>
      </c>
      <c r="W24" s="67">
        <f t="shared" si="11"/>
        <v>0.65676567656765683</v>
      </c>
    </row>
    <row r="25" spans="1:23" x14ac:dyDescent="0.25">
      <c r="A25" s="5"/>
      <c r="B25" s="23" t="s">
        <v>58</v>
      </c>
      <c r="C25" s="21">
        <v>232.04</v>
      </c>
      <c r="D25" s="28">
        <v>0.29399999999999998</v>
      </c>
      <c r="E25" s="69">
        <f t="shared" si="0"/>
        <v>1.2670229270815376</v>
      </c>
      <c r="F25" s="12">
        <v>8.0000000000000002E-3</v>
      </c>
      <c r="G25" s="71">
        <f t="shared" si="1"/>
        <v>0.28599999999999998</v>
      </c>
      <c r="H25" s="72">
        <f t="shared" si="2"/>
        <v>1.2325461127391828</v>
      </c>
      <c r="I25" s="67">
        <f t="shared" si="3"/>
        <v>0.97278911564625847</v>
      </c>
      <c r="J25" s="9"/>
      <c r="K25" s="68">
        <v>0.29399999999999998</v>
      </c>
      <c r="L25" s="69">
        <f t="shared" si="4"/>
        <v>1.2670229270815376</v>
      </c>
      <c r="M25" s="12">
        <v>1.0999999999999999E-2</v>
      </c>
      <c r="N25" s="71">
        <f t="shared" si="5"/>
        <v>0.28299999999999997</v>
      </c>
      <c r="O25" s="72">
        <f t="shared" si="6"/>
        <v>1.2196173073607999</v>
      </c>
      <c r="P25" s="67">
        <f t="shared" si="7"/>
        <v>0.96258503401360551</v>
      </c>
      <c r="Q25" s="9"/>
      <c r="R25" s="68">
        <v>0.29399999999999998</v>
      </c>
      <c r="S25" s="69">
        <f t="shared" si="8"/>
        <v>1.2670229270815376</v>
      </c>
      <c r="T25" s="12">
        <v>0.16</v>
      </c>
      <c r="U25" s="71">
        <f t="shared" si="9"/>
        <v>0.13399999999999998</v>
      </c>
      <c r="V25" s="72">
        <f t="shared" si="10"/>
        <v>0.57748664023444229</v>
      </c>
      <c r="W25" s="67">
        <f t="shared" si="11"/>
        <v>0.45578231292517002</v>
      </c>
    </row>
    <row r="26" spans="1:23" ht="15.75" thickBot="1" x14ac:dyDescent="0.3">
      <c r="A26" s="5"/>
      <c r="B26" s="23" t="s">
        <v>59</v>
      </c>
      <c r="C26" s="21">
        <v>238.03</v>
      </c>
      <c r="D26" s="28">
        <v>0.30299999999999999</v>
      </c>
      <c r="E26" s="69">
        <f t="shared" si="0"/>
        <v>1.2729487879679033</v>
      </c>
      <c r="F26" s="12">
        <v>0.01</v>
      </c>
      <c r="G26" s="71">
        <f t="shared" si="1"/>
        <v>0.29299999999999998</v>
      </c>
      <c r="H26" s="72">
        <f t="shared" si="2"/>
        <v>1.2309372768138469</v>
      </c>
      <c r="I26" s="67">
        <f t="shared" si="3"/>
        <v>0.96699669966996682</v>
      </c>
      <c r="J26" s="9"/>
      <c r="K26" s="68">
        <v>0.30299999999999999</v>
      </c>
      <c r="L26" s="69">
        <f t="shared" si="4"/>
        <v>1.2729487879679033</v>
      </c>
      <c r="M26" s="12">
        <v>1.6E-2</v>
      </c>
      <c r="N26" s="71">
        <f t="shared" si="5"/>
        <v>0.28699999999999998</v>
      </c>
      <c r="O26" s="72">
        <f t="shared" si="6"/>
        <v>1.2057303701214133</v>
      </c>
      <c r="P26" s="67">
        <f t="shared" si="7"/>
        <v>0.94719471947194711</v>
      </c>
      <c r="Q26" s="9"/>
      <c r="R26" s="68">
        <v>0.30299999999999999</v>
      </c>
      <c r="S26" s="69">
        <f t="shared" si="8"/>
        <v>1.2729487879679033</v>
      </c>
      <c r="T26" s="13">
        <v>4.0000000000000001E-3</v>
      </c>
      <c r="U26" s="71">
        <f t="shared" si="9"/>
        <v>0.29899999999999999</v>
      </c>
      <c r="V26" s="72">
        <f t="shared" si="10"/>
        <v>1.2561441835062808</v>
      </c>
      <c r="W26" s="67">
        <f t="shared" si="11"/>
        <v>0.98679867986798675</v>
      </c>
    </row>
    <row r="27" spans="1:23" x14ac:dyDescent="0.25">
      <c r="A27" s="5"/>
      <c r="B27" s="15"/>
      <c r="C27" s="16"/>
      <c r="D27" s="30"/>
      <c r="E27" s="31"/>
      <c r="F27" s="20"/>
      <c r="G27" s="31"/>
      <c r="H27" s="27"/>
      <c r="I27" s="16"/>
      <c r="J27" s="7"/>
      <c r="K27" s="30"/>
      <c r="L27" s="31"/>
      <c r="M27" s="20"/>
      <c r="N27" s="31"/>
      <c r="O27" s="31"/>
      <c r="P27" s="16"/>
      <c r="Q27" s="7"/>
      <c r="R27" s="30"/>
      <c r="S27" s="31"/>
      <c r="T27" s="20"/>
      <c r="U27" s="31"/>
      <c r="V27" s="27"/>
      <c r="W27" s="16"/>
    </row>
    <row r="28" spans="1:23" ht="15.75" thickBot="1" x14ac:dyDescent="0.3">
      <c r="A28" s="5"/>
      <c r="B28" s="24"/>
      <c r="C28" s="17" t="s">
        <v>60</v>
      </c>
      <c r="D28" s="32">
        <f>SUM(D9:D26)</f>
        <v>10.202000000000002</v>
      </c>
      <c r="E28" s="70">
        <f t="shared" ref="E28:H28" si="12">SUM(E9:E26)</f>
        <v>91.210824237657846</v>
      </c>
      <c r="F28" s="70">
        <f t="shared" si="12"/>
        <v>7.5489999999999986</v>
      </c>
      <c r="G28" s="70">
        <f t="shared" si="12"/>
        <v>2.6530000000000005</v>
      </c>
      <c r="H28" s="70">
        <f t="shared" si="12"/>
        <v>21.219881975871218</v>
      </c>
      <c r="I28" s="19">
        <f>H28/E28</f>
        <v>0.23264653239599001</v>
      </c>
      <c r="J28" s="7"/>
      <c r="K28" s="32">
        <f>SUM(K9:K26)</f>
        <v>10.202000000000002</v>
      </c>
      <c r="L28" s="70">
        <f t="shared" ref="L28:O28" si="13">SUM(L9:L26)</f>
        <v>91.210824237657846</v>
      </c>
      <c r="M28" s="70">
        <f t="shared" si="13"/>
        <v>8.6630000000000003</v>
      </c>
      <c r="N28" s="70">
        <f t="shared" si="13"/>
        <v>1.5389999999999999</v>
      </c>
      <c r="O28" s="70">
        <f t="shared" si="13"/>
        <v>11.789282535706906</v>
      </c>
      <c r="P28" s="19">
        <f>O28/L28</f>
        <v>0.12925310821650829</v>
      </c>
      <c r="Q28" s="7"/>
      <c r="R28" s="32">
        <f>SUM(R9:R26)</f>
        <v>10.202000000000002</v>
      </c>
      <c r="S28" s="70">
        <f t="shared" ref="S28:V28" si="14">SUM(S9:S26)</f>
        <v>91.210824237657846</v>
      </c>
      <c r="T28" s="70">
        <f t="shared" si="14"/>
        <v>7.093</v>
      </c>
      <c r="U28" s="70">
        <f t="shared" si="14"/>
        <v>3.1089999999999995</v>
      </c>
      <c r="V28" s="70">
        <f t="shared" si="14"/>
        <v>21.71385132013874</v>
      </c>
      <c r="W28" s="19">
        <f>V28/S28</f>
        <v>0.23806222015450038</v>
      </c>
    </row>
    <row r="29" spans="1:2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mergeCells count="7">
    <mergeCell ref="K6:N6"/>
    <mergeCell ref="R6:U6"/>
    <mergeCell ref="B3:H3"/>
    <mergeCell ref="B4:H4"/>
    <mergeCell ref="D7:E7"/>
    <mergeCell ref="G7:H7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%wt</vt:lpstr>
      <vt:lpstr>Micromolar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2015-03-26T20:09:03Z</dcterms:created>
  <dcterms:modified xsi:type="dcterms:W3CDTF">2015-09-10T22:36:34Z</dcterms:modified>
</cp:coreProperties>
</file>