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ca\Box Sync\EERE functionalized adsorbents\Results\"/>
    </mc:Choice>
  </mc:AlternateContent>
  <bookViews>
    <workbookView xWindow="28830" yWindow="0" windowWidth="15090" windowHeight="10095" tabRatio="654"/>
  </bookViews>
  <sheets>
    <sheet name="Experimental Notes" sheetId="24" r:id="rId1"/>
    <sheet name="pH Edges - NaCl Solutions" sheetId="22" r:id="rId2"/>
    <sheet name="pH Edges - GSL Brine" sheetId="26" r:id="rId3"/>
    <sheet name="Isotherms" sheetId="1" r:id="rId4"/>
    <sheet name="Ion Competition" sheetId="23" r:id="rId5"/>
    <sheet name="Kinetics" sheetId="2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78" i="1"/>
  <c r="K79" i="1"/>
  <c r="K80" i="1"/>
  <c r="K81" i="1"/>
  <c r="K82" i="1"/>
  <c r="K83" i="1"/>
  <c r="K84" i="1"/>
  <c r="K85" i="1"/>
  <c r="L77" i="1"/>
  <c r="L78" i="1"/>
  <c r="L79" i="1"/>
  <c r="L80" i="1"/>
  <c r="L81" i="1"/>
  <c r="L82" i="1"/>
  <c r="L83" i="1"/>
  <c r="L84" i="1"/>
  <c r="L85" i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Q77" i="1"/>
  <c r="Q78" i="1"/>
  <c r="Q79" i="1"/>
  <c r="Q80" i="1"/>
  <c r="Q81" i="1"/>
  <c r="Q82" i="1"/>
  <c r="Q83" i="1"/>
  <c r="Q84" i="1"/>
  <c r="Q85" i="1"/>
  <c r="R77" i="1"/>
  <c r="R78" i="1"/>
  <c r="R79" i="1"/>
  <c r="R80" i="1"/>
  <c r="R81" i="1"/>
  <c r="R82" i="1"/>
  <c r="R83" i="1"/>
  <c r="R84" i="1"/>
  <c r="R85" i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W77" i="1"/>
  <c r="W78" i="1"/>
  <c r="W79" i="1"/>
  <c r="W80" i="1"/>
  <c r="W81" i="1"/>
  <c r="W82" i="1"/>
  <c r="W83" i="1"/>
  <c r="W84" i="1"/>
  <c r="W85" i="1"/>
  <c r="X77" i="1"/>
  <c r="X78" i="1"/>
  <c r="X79" i="1"/>
  <c r="X80" i="1"/>
  <c r="X81" i="1"/>
  <c r="X82" i="1"/>
  <c r="X83" i="1"/>
  <c r="X84" i="1"/>
  <c r="X85" i="1"/>
  <c r="Y77" i="1"/>
  <c r="Z77" i="1" s="1"/>
  <c r="Y78" i="1"/>
  <c r="Z78" i="1" s="1"/>
  <c r="Y79" i="1"/>
  <c r="Z79" i="1" s="1"/>
  <c r="Y80" i="1"/>
  <c r="Z80" i="1" s="1"/>
  <c r="Y81" i="1"/>
  <c r="Z81" i="1" s="1"/>
  <c r="Y82" i="1"/>
  <c r="Y83" i="1"/>
  <c r="Z83" i="1" s="1"/>
  <c r="Y84" i="1"/>
  <c r="Z84" i="1" s="1"/>
  <c r="Y85" i="1"/>
  <c r="Z85" i="1" s="1"/>
  <c r="Z82" i="1"/>
  <c r="K76" i="1"/>
  <c r="L76" i="1"/>
  <c r="M76" i="1"/>
  <c r="N76" i="1" s="1"/>
  <c r="Q76" i="1"/>
  <c r="R76" i="1"/>
  <c r="S76" i="1"/>
  <c r="T76" i="1" s="1"/>
  <c r="W76" i="1"/>
  <c r="X76" i="1"/>
  <c r="Y76" i="1"/>
  <c r="Z76" i="1" s="1"/>
  <c r="Y4" i="1" l="1"/>
  <c r="Z4" i="1" s="1"/>
  <c r="Y5" i="1"/>
  <c r="Z5" i="1" s="1"/>
  <c r="Y6" i="1"/>
  <c r="Z6" i="1" s="1"/>
  <c r="Y7" i="1"/>
  <c r="Z7" i="1" s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Z14" i="1" s="1"/>
  <c r="Y15" i="1"/>
  <c r="Z15" i="1" s="1"/>
  <c r="Y16" i="1"/>
  <c r="Z16" i="1" s="1"/>
  <c r="Y17" i="1"/>
  <c r="Z17" i="1" s="1"/>
  <c r="Y18" i="1"/>
  <c r="Z18" i="1" s="1"/>
  <c r="Y19" i="1"/>
  <c r="Z19" i="1" s="1"/>
  <c r="Y20" i="1"/>
  <c r="Z20" i="1" s="1"/>
  <c r="Y21" i="1"/>
  <c r="Z21" i="1" s="1"/>
  <c r="Y22" i="1"/>
  <c r="Z22" i="1" s="1"/>
  <c r="Y23" i="1"/>
  <c r="Z23" i="1" s="1"/>
  <c r="Y24" i="1"/>
  <c r="Z24" i="1" s="1"/>
  <c r="Y25" i="1"/>
  <c r="Z25" i="1" s="1"/>
  <c r="Y26" i="1"/>
  <c r="Z26" i="1" s="1"/>
  <c r="Y27" i="1"/>
  <c r="Z27" i="1" s="1"/>
  <c r="Y28" i="1"/>
  <c r="Z28" i="1" s="1"/>
  <c r="Y29" i="1"/>
  <c r="Z29" i="1" s="1"/>
  <c r="Y30" i="1"/>
  <c r="Z30" i="1" s="1"/>
  <c r="Y31" i="1"/>
  <c r="Z31" i="1" s="1"/>
  <c r="Y32" i="1"/>
  <c r="Z32" i="1" s="1"/>
  <c r="Y33" i="1"/>
  <c r="Z33" i="1" s="1"/>
  <c r="Y34" i="1"/>
  <c r="Z34" i="1" s="1"/>
  <c r="Y35" i="1"/>
  <c r="Z35" i="1" s="1"/>
  <c r="Y36" i="1"/>
  <c r="Z36" i="1" s="1"/>
  <c r="Y37" i="1"/>
  <c r="Z37" i="1" s="1"/>
  <c r="Y38" i="1"/>
  <c r="Z38" i="1" s="1"/>
  <c r="Y39" i="1"/>
  <c r="Z39" i="1" s="1"/>
  <c r="Y40" i="1"/>
  <c r="Z40" i="1" s="1"/>
  <c r="Y41" i="1"/>
  <c r="Z41" i="1" s="1"/>
  <c r="Y42" i="1"/>
  <c r="Z42" i="1" s="1"/>
  <c r="Y43" i="1"/>
  <c r="Z43" i="1" s="1"/>
  <c r="Y44" i="1"/>
  <c r="Z44" i="1" s="1"/>
  <c r="Y45" i="1"/>
  <c r="Z45" i="1" s="1"/>
  <c r="Y46" i="1"/>
  <c r="Z46" i="1" s="1"/>
  <c r="Y47" i="1"/>
  <c r="Z47" i="1" s="1"/>
  <c r="Y48" i="1"/>
  <c r="Z48" i="1" s="1"/>
  <c r="Y49" i="1"/>
  <c r="Z49" i="1" s="1"/>
  <c r="Y50" i="1"/>
  <c r="Z50" i="1" s="1"/>
  <c r="Y51" i="1"/>
  <c r="Z51" i="1" s="1"/>
  <c r="Y52" i="1"/>
  <c r="Z52" i="1" s="1"/>
  <c r="Y53" i="1"/>
  <c r="Z53" i="1" s="1"/>
  <c r="Y54" i="1"/>
  <c r="Z54" i="1" s="1"/>
  <c r="Y55" i="1"/>
  <c r="Z55" i="1" s="1"/>
  <c r="Y56" i="1"/>
  <c r="Z56" i="1" s="1"/>
  <c r="Y57" i="1"/>
  <c r="Z57" i="1" s="1"/>
  <c r="Y58" i="1"/>
  <c r="Z58" i="1" s="1"/>
  <c r="Y59" i="1"/>
  <c r="Z59" i="1" s="1"/>
  <c r="Y60" i="1"/>
  <c r="Z60" i="1" s="1"/>
  <c r="Y61" i="1"/>
  <c r="Z61" i="1" s="1"/>
  <c r="Y62" i="1"/>
  <c r="Z62" i="1" s="1"/>
  <c r="Y63" i="1"/>
  <c r="Z63" i="1" s="1"/>
  <c r="Y64" i="1"/>
  <c r="Z64" i="1" s="1"/>
  <c r="Y65" i="1"/>
  <c r="Z65" i="1" s="1"/>
  <c r="Y66" i="1"/>
  <c r="Z66" i="1" s="1"/>
  <c r="Y67" i="1"/>
  <c r="Z67" i="1" s="1"/>
  <c r="Y68" i="1"/>
  <c r="Z68" i="1" s="1"/>
  <c r="Y69" i="1"/>
  <c r="Z69" i="1" s="1"/>
  <c r="Y70" i="1"/>
  <c r="Z70" i="1" s="1"/>
  <c r="Y71" i="1"/>
  <c r="Z71" i="1" s="1"/>
  <c r="Y72" i="1"/>
  <c r="Z72" i="1" s="1"/>
  <c r="Y73" i="1"/>
  <c r="Z73" i="1" s="1"/>
  <c r="Y74" i="1"/>
  <c r="Z74" i="1" s="1"/>
  <c r="Y75" i="1"/>
  <c r="Z75" i="1" s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M75" i="1"/>
  <c r="N75" i="1" s="1"/>
  <c r="L75" i="1"/>
  <c r="K75" i="1"/>
  <c r="M74" i="1"/>
  <c r="N74" i="1" s="1"/>
  <c r="L74" i="1"/>
  <c r="K74" i="1"/>
  <c r="M73" i="1"/>
  <c r="N73" i="1" s="1"/>
  <c r="L73" i="1"/>
  <c r="K73" i="1"/>
  <c r="M72" i="1"/>
  <c r="N72" i="1" s="1"/>
  <c r="L72" i="1"/>
  <c r="K72" i="1"/>
  <c r="M71" i="1"/>
  <c r="N71" i="1" s="1"/>
  <c r="L71" i="1"/>
  <c r="K71" i="1"/>
  <c r="M70" i="1"/>
  <c r="N70" i="1" s="1"/>
  <c r="L70" i="1"/>
  <c r="K70" i="1"/>
  <c r="M69" i="1"/>
  <c r="N69" i="1" s="1"/>
  <c r="L69" i="1"/>
  <c r="K69" i="1"/>
  <c r="M68" i="1"/>
  <c r="N68" i="1" s="1"/>
  <c r="L68" i="1"/>
  <c r="K68" i="1"/>
  <c r="M67" i="1"/>
  <c r="N67" i="1" s="1"/>
  <c r="L67" i="1"/>
  <c r="K67" i="1"/>
  <c r="M66" i="1"/>
  <c r="N66" i="1" s="1"/>
  <c r="L66" i="1"/>
  <c r="K66" i="1"/>
  <c r="M65" i="1"/>
  <c r="N65" i="1" s="1"/>
  <c r="L65" i="1"/>
  <c r="K65" i="1"/>
  <c r="M64" i="1"/>
  <c r="N64" i="1" s="1"/>
  <c r="L64" i="1"/>
  <c r="K64" i="1"/>
  <c r="M63" i="1"/>
  <c r="N63" i="1" s="1"/>
  <c r="L63" i="1"/>
  <c r="K63" i="1"/>
  <c r="M62" i="1"/>
  <c r="N62" i="1" s="1"/>
  <c r="L62" i="1"/>
  <c r="K62" i="1"/>
  <c r="M61" i="1"/>
  <c r="N61" i="1" s="1"/>
  <c r="L61" i="1"/>
  <c r="K61" i="1"/>
  <c r="M60" i="1"/>
  <c r="N60" i="1" s="1"/>
  <c r="L60" i="1"/>
  <c r="K60" i="1"/>
  <c r="M59" i="1"/>
  <c r="N59" i="1" s="1"/>
  <c r="L59" i="1"/>
  <c r="K59" i="1"/>
  <c r="M58" i="1"/>
  <c r="N58" i="1" s="1"/>
  <c r="L58" i="1"/>
  <c r="K58" i="1"/>
  <c r="M57" i="1"/>
  <c r="N57" i="1" s="1"/>
  <c r="L57" i="1"/>
  <c r="K57" i="1"/>
  <c r="M56" i="1"/>
  <c r="N56" i="1" s="1"/>
  <c r="L56" i="1"/>
  <c r="K56" i="1"/>
  <c r="M55" i="1"/>
  <c r="N55" i="1" s="1"/>
  <c r="L55" i="1"/>
  <c r="K55" i="1"/>
  <c r="M54" i="1"/>
  <c r="N54" i="1" s="1"/>
  <c r="L54" i="1"/>
  <c r="K54" i="1"/>
  <c r="M53" i="1"/>
  <c r="N53" i="1" s="1"/>
  <c r="L53" i="1"/>
  <c r="K53" i="1"/>
  <c r="M52" i="1"/>
  <c r="N52" i="1" s="1"/>
  <c r="L52" i="1"/>
  <c r="K52" i="1"/>
  <c r="M51" i="1"/>
  <c r="N51" i="1" s="1"/>
  <c r="L51" i="1"/>
  <c r="K51" i="1"/>
  <c r="M50" i="1"/>
  <c r="N50" i="1" s="1"/>
  <c r="L50" i="1"/>
  <c r="K50" i="1"/>
  <c r="M49" i="1"/>
  <c r="N49" i="1" s="1"/>
  <c r="L49" i="1"/>
  <c r="K49" i="1"/>
  <c r="M48" i="1"/>
  <c r="N48" i="1" s="1"/>
  <c r="L48" i="1"/>
  <c r="K48" i="1"/>
  <c r="M47" i="1"/>
  <c r="N47" i="1" s="1"/>
  <c r="L47" i="1"/>
  <c r="K47" i="1"/>
  <c r="M46" i="1"/>
  <c r="N46" i="1" s="1"/>
  <c r="L46" i="1"/>
  <c r="K46" i="1"/>
  <c r="M45" i="1"/>
  <c r="N45" i="1" s="1"/>
  <c r="L45" i="1"/>
  <c r="K45" i="1"/>
  <c r="M44" i="1"/>
  <c r="N44" i="1" s="1"/>
  <c r="L44" i="1"/>
  <c r="K44" i="1"/>
  <c r="M43" i="1"/>
  <c r="N43" i="1" s="1"/>
  <c r="L43" i="1"/>
  <c r="K43" i="1"/>
  <c r="M42" i="1"/>
  <c r="N42" i="1" s="1"/>
  <c r="L42" i="1"/>
  <c r="K42" i="1"/>
  <c r="M41" i="1"/>
  <c r="N41" i="1" s="1"/>
  <c r="L41" i="1"/>
  <c r="K41" i="1"/>
  <c r="M40" i="1"/>
  <c r="N40" i="1" s="1"/>
  <c r="L40" i="1"/>
  <c r="K40" i="1"/>
  <c r="M39" i="1"/>
  <c r="N39" i="1" s="1"/>
  <c r="L39" i="1"/>
  <c r="K39" i="1"/>
  <c r="M38" i="1"/>
  <c r="N38" i="1" s="1"/>
  <c r="L38" i="1"/>
  <c r="K38" i="1"/>
  <c r="M37" i="1"/>
  <c r="N37" i="1" s="1"/>
  <c r="L37" i="1"/>
  <c r="K37" i="1"/>
  <c r="M36" i="1"/>
  <c r="N36" i="1" s="1"/>
  <c r="L36" i="1"/>
  <c r="K36" i="1"/>
  <c r="M35" i="1"/>
  <c r="N35" i="1" s="1"/>
  <c r="L35" i="1"/>
  <c r="K35" i="1"/>
  <c r="M34" i="1"/>
  <c r="N34" i="1" s="1"/>
  <c r="L34" i="1"/>
  <c r="K34" i="1"/>
  <c r="M33" i="1"/>
  <c r="N33" i="1" s="1"/>
  <c r="L33" i="1"/>
  <c r="K33" i="1"/>
  <c r="M32" i="1"/>
  <c r="N32" i="1" s="1"/>
  <c r="L32" i="1"/>
  <c r="K32" i="1"/>
  <c r="M31" i="1"/>
  <c r="N31" i="1" s="1"/>
  <c r="L31" i="1"/>
  <c r="K31" i="1"/>
  <c r="M30" i="1"/>
  <c r="N30" i="1" s="1"/>
  <c r="L30" i="1"/>
  <c r="K30" i="1"/>
  <c r="M29" i="1"/>
  <c r="N29" i="1" s="1"/>
  <c r="L29" i="1"/>
  <c r="K29" i="1"/>
  <c r="M28" i="1"/>
  <c r="N28" i="1" s="1"/>
  <c r="L28" i="1"/>
  <c r="K28" i="1"/>
  <c r="M27" i="1"/>
  <c r="N27" i="1" s="1"/>
  <c r="L27" i="1"/>
  <c r="K27" i="1"/>
  <c r="M26" i="1"/>
  <c r="N26" i="1" s="1"/>
  <c r="L26" i="1"/>
  <c r="K26" i="1"/>
  <c r="M25" i="1"/>
  <c r="N25" i="1" s="1"/>
  <c r="L25" i="1"/>
  <c r="K25" i="1"/>
  <c r="M24" i="1"/>
  <c r="N24" i="1" s="1"/>
  <c r="L24" i="1"/>
  <c r="K24" i="1"/>
  <c r="M23" i="1"/>
  <c r="N23" i="1" s="1"/>
  <c r="L23" i="1"/>
  <c r="K23" i="1"/>
  <c r="M22" i="1"/>
  <c r="N22" i="1" s="1"/>
  <c r="L22" i="1"/>
  <c r="K22" i="1"/>
  <c r="M21" i="1"/>
  <c r="N21" i="1" s="1"/>
  <c r="L21" i="1"/>
  <c r="K21" i="1"/>
  <c r="M20" i="1"/>
  <c r="N20" i="1" s="1"/>
  <c r="L20" i="1"/>
  <c r="K20" i="1"/>
  <c r="M19" i="1"/>
  <c r="N19" i="1" s="1"/>
  <c r="L19" i="1"/>
  <c r="K19" i="1"/>
  <c r="M18" i="1"/>
  <c r="N18" i="1" s="1"/>
  <c r="L18" i="1"/>
  <c r="K18" i="1"/>
  <c r="M17" i="1"/>
  <c r="N17" i="1" s="1"/>
  <c r="L17" i="1"/>
  <c r="K17" i="1"/>
  <c r="M16" i="1"/>
  <c r="N16" i="1" s="1"/>
  <c r="L16" i="1"/>
  <c r="K16" i="1"/>
  <c r="M15" i="1"/>
  <c r="N15" i="1" s="1"/>
  <c r="L15" i="1"/>
  <c r="K15" i="1"/>
  <c r="M14" i="1"/>
  <c r="N14" i="1" s="1"/>
  <c r="L14" i="1"/>
  <c r="K14" i="1"/>
  <c r="M13" i="1"/>
  <c r="N13" i="1" s="1"/>
  <c r="L13" i="1"/>
  <c r="K13" i="1"/>
  <c r="M12" i="1"/>
  <c r="N12" i="1" s="1"/>
  <c r="L12" i="1"/>
  <c r="K12" i="1"/>
  <c r="M11" i="1"/>
  <c r="N11" i="1" s="1"/>
  <c r="L11" i="1"/>
  <c r="K11" i="1"/>
  <c r="M10" i="1"/>
  <c r="N10" i="1" s="1"/>
  <c r="L10" i="1"/>
  <c r="K10" i="1"/>
  <c r="M9" i="1"/>
  <c r="N9" i="1" s="1"/>
  <c r="L9" i="1"/>
  <c r="K9" i="1"/>
  <c r="M8" i="1"/>
  <c r="N8" i="1" s="1"/>
  <c r="L8" i="1"/>
  <c r="K8" i="1"/>
  <c r="M7" i="1"/>
  <c r="N7" i="1" s="1"/>
  <c r="L7" i="1"/>
  <c r="K7" i="1"/>
  <c r="M6" i="1"/>
  <c r="N6" i="1" s="1"/>
  <c r="L6" i="1"/>
  <c r="K6" i="1"/>
  <c r="M5" i="1"/>
  <c r="N5" i="1" s="1"/>
  <c r="L5" i="1"/>
  <c r="K5" i="1"/>
  <c r="M4" i="1"/>
  <c r="N4" i="1" s="1"/>
  <c r="L4" i="1"/>
  <c r="K4" i="1"/>
</calcChain>
</file>

<file path=xl/sharedStrings.xml><?xml version="1.0" encoding="utf-8"?>
<sst xmlns="http://schemas.openxmlformats.org/spreadsheetml/2006/main" count="1374" uniqueCount="142">
  <si>
    <t>Nd</t>
  </si>
  <si>
    <t>Gd</t>
  </si>
  <si>
    <t>Ho</t>
  </si>
  <si>
    <t>Date</t>
  </si>
  <si>
    <t>pH</t>
  </si>
  <si>
    <t>DTPA (Bottom-Up)</t>
  </si>
  <si>
    <t>DTPA (Top-Down)</t>
  </si>
  <si>
    <t>PAA</t>
  </si>
  <si>
    <t>Acid Treated</t>
  </si>
  <si>
    <t>Base Treated</t>
  </si>
  <si>
    <t>Acid Elute and Reuse</t>
  </si>
  <si>
    <t>Solid</t>
  </si>
  <si>
    <t>Matrix</t>
  </si>
  <si>
    <t>Sc</t>
  </si>
  <si>
    <t>Y</t>
  </si>
  <si>
    <t>La</t>
  </si>
  <si>
    <t>Ce</t>
  </si>
  <si>
    <t>Pr</t>
  </si>
  <si>
    <t>Sm</t>
  </si>
  <si>
    <t>Eu</t>
  </si>
  <si>
    <t>Tb</t>
  </si>
  <si>
    <t>Dy</t>
  </si>
  <si>
    <t>Er</t>
  </si>
  <si>
    <t>Tm</t>
  </si>
  <si>
    <t>Yb</t>
  </si>
  <si>
    <t>Lu</t>
  </si>
  <si>
    <t>Th</t>
  </si>
  <si>
    <t>U</t>
  </si>
  <si>
    <t>0.5M NaCl</t>
  </si>
  <si>
    <t>GSL Brine</t>
  </si>
  <si>
    <t>Cspike
(ppb)</t>
  </si>
  <si>
    <t>Modification</t>
  </si>
  <si>
    <t>Element Removal (%)</t>
  </si>
  <si>
    <t>3M NaCl</t>
  </si>
  <si>
    <t>Acid DTPA</t>
  </si>
  <si>
    <t>Chelex</t>
  </si>
  <si>
    <t>BOC-Capped</t>
  </si>
  <si>
    <t>Dowex Mac-3</t>
  </si>
  <si>
    <t>DTPA</t>
  </si>
  <si>
    <t>Activated Carbon</t>
  </si>
  <si>
    <t>Titanium Oxide</t>
  </si>
  <si>
    <t>Iron Oxide</t>
  </si>
  <si>
    <t>Temperature (ºC)</t>
  </si>
  <si>
    <t>Bisphosphonate</t>
  </si>
  <si>
    <t>Raw Silica Powder</t>
  </si>
  <si>
    <t>Aminated Silica Powder</t>
  </si>
  <si>
    <t>Use Cycle 2</t>
  </si>
  <si>
    <t>THF Solvent</t>
  </si>
  <si>
    <t>Use Cycle 3</t>
  </si>
  <si>
    <t/>
  </si>
  <si>
    <t>mg Solids</t>
  </si>
  <si>
    <t>Msolid (mg)</t>
  </si>
  <si>
    <t>Measured pH</t>
  </si>
  <si>
    <t>Nd Ci</t>
  </si>
  <si>
    <t>Nd Ce</t>
  </si>
  <si>
    <t>Nd LogCe</t>
  </si>
  <si>
    <t>Nd q</t>
  </si>
  <si>
    <t>Nd Logq</t>
  </si>
  <si>
    <t>Gd Ci</t>
  </si>
  <si>
    <t>Gd Ce</t>
  </si>
  <si>
    <t>Gd LogCe</t>
  </si>
  <si>
    <t>Gd q</t>
  </si>
  <si>
    <t>Gd Logq</t>
  </si>
  <si>
    <t>Ho Ci</t>
  </si>
  <si>
    <t>Ho Ce</t>
  </si>
  <si>
    <t>Ho LogCe</t>
  </si>
  <si>
    <t>Ho q</t>
  </si>
  <si>
    <t>Ho Logq</t>
  </si>
  <si>
    <t>Counterion</t>
  </si>
  <si>
    <t>REE Removal (%)</t>
  </si>
  <si>
    <t>Ca</t>
  </si>
  <si>
    <t>Mg</t>
  </si>
  <si>
    <t>Fe</t>
  </si>
  <si>
    <t>Al</t>
  </si>
  <si>
    <t>Zn</t>
  </si>
  <si>
    <t>Standard Experimental Conditions (unless otherwise noted)</t>
  </si>
  <si>
    <t>Solids Loading (g/L)</t>
  </si>
  <si>
    <t>Reaction Time (hours)</t>
  </si>
  <si>
    <t>pH Modification</t>
  </si>
  <si>
    <t>HCl or NaOH</t>
  </si>
  <si>
    <t>Ci (ppb) - for 0.5M NaCl solutions</t>
  </si>
  <si>
    <t>GSL Brine Composition</t>
  </si>
  <si>
    <t>Sampling Location (40.735287, -112.212512)</t>
  </si>
  <si>
    <t>Unit</t>
  </si>
  <si>
    <t>Spikes</t>
  </si>
  <si>
    <t>Alkalinity</t>
  </si>
  <si>
    <t>Dissolved O</t>
  </si>
  <si>
    <t>mg/L</t>
  </si>
  <si>
    <t>F</t>
  </si>
  <si>
    <t>&lt;10</t>
  </si>
  <si>
    <t>Cl</t>
  </si>
  <si>
    <t>Br</t>
  </si>
  <si>
    <t xml:space="preserve"> &lt;10 </t>
  </si>
  <si>
    <t>Li</t>
  </si>
  <si>
    <t>Be</t>
  </si>
  <si>
    <t>ug/L</t>
  </si>
  <si>
    <t>Na</t>
  </si>
  <si>
    <t>K</t>
  </si>
  <si>
    <t>Ga</t>
  </si>
  <si>
    <t>As</t>
  </si>
  <si>
    <t>Se</t>
  </si>
  <si>
    <t>Rb</t>
  </si>
  <si>
    <t>Sr</t>
  </si>
  <si>
    <t>In</t>
  </si>
  <si>
    <t>Cs</t>
  </si>
  <si>
    <t>Ba</t>
  </si>
  <si>
    <t>Bi</t>
  </si>
  <si>
    <t>ng/L</t>
  </si>
  <si>
    <r>
      <t>mg as CaCO</t>
    </r>
    <r>
      <rPr>
        <vertAlign val="subscript"/>
        <sz val="10"/>
        <color theme="1"/>
        <rFont val="Arial"/>
        <family val="2"/>
      </rPr>
      <t>3</t>
    </r>
  </si>
  <si>
    <r>
      <t>SO</t>
    </r>
    <r>
      <rPr>
        <b/>
        <vertAlign val="subscript"/>
        <sz val="10"/>
        <color theme="1"/>
        <rFont val="Arial"/>
        <family val="2"/>
      </rPr>
      <t>4</t>
    </r>
  </si>
  <si>
    <r>
      <t>NO</t>
    </r>
    <r>
      <rPr>
        <b/>
        <vertAlign val="subscript"/>
        <sz val="10"/>
        <color theme="1"/>
        <rFont val="Arial"/>
        <family val="2"/>
      </rPr>
      <t>3</t>
    </r>
  </si>
  <si>
    <r>
      <t>SiO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(aq)</t>
    </r>
  </si>
  <si>
    <t>Parameter</t>
  </si>
  <si>
    <t>Temperature</t>
  </si>
  <si>
    <t>ºC</t>
  </si>
  <si>
    <t>Nd%Removal</t>
  </si>
  <si>
    <t>Gd%Removal</t>
  </si>
  <si>
    <t>Ho%Removal</t>
  </si>
  <si>
    <t>-</t>
  </si>
  <si>
    <t>Natural Concentrations</t>
  </si>
  <si>
    <t>ppb</t>
  </si>
  <si>
    <t>%</t>
  </si>
  <si>
    <t>log(ppb)</t>
  </si>
  <si>
    <t>ug/g</t>
  </si>
  <si>
    <t>log(ug/g)</t>
  </si>
  <si>
    <t>Batch pH</t>
  </si>
  <si>
    <t>&lt;-- [Nd] = [Gd]  = [Ho] = 100ppb (∑= 300ppb, spiked as 3 REE mix)</t>
  </si>
  <si>
    <t>Time (min)</t>
  </si>
  <si>
    <t>~100</t>
  </si>
  <si>
    <t>~2</t>
  </si>
  <si>
    <t>Aminated</t>
  </si>
  <si>
    <t>Raw</t>
  </si>
  <si>
    <t>Sample Volume (mL)</t>
  </si>
  <si>
    <t>Ligands Tested</t>
  </si>
  <si>
    <t>Abbreviation</t>
  </si>
  <si>
    <t>Phosphonoacetic Acid</t>
  </si>
  <si>
    <t>N,N-bis(phosphonomethyl)gylcine</t>
  </si>
  <si>
    <t>BPG</t>
  </si>
  <si>
    <t>Diethylenetriaminepentaacetic acid</t>
  </si>
  <si>
    <t>Removal (%)</t>
  </si>
  <si>
    <t>Ci-counterion (ppm)</t>
  </si>
  <si>
    <t>Ci-REE (ppb)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</si>
</sst>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mm/dd/yyyy;@"/>
    <numFmt numFmtId="166" formatCode="0.0"/>
    <numFmt numFmtId="167" formatCode="m/d/yyyy;@"/>
  </numFmts>
  <fonts count="9" x14ac:knownFonts="1">
    <font>
      <sz val="11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b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1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2" fontId="4" fillId="3" borderId="2" xfId="0" applyNumberFormat="1" applyFont="1" applyFill="1" applyBorder="1" applyAlignment="1">
      <alignment vertical="center"/>
    </xf>
    <xf numFmtId="2" fontId="4" fillId="3" borderId="3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 vertical="center"/>
    </xf>
    <xf numFmtId="167" fontId="4" fillId="3" borderId="10" xfId="0" applyNumberFormat="1" applyFont="1" applyFill="1" applyBorder="1" applyAlignment="1">
      <alignment horizontal="left"/>
    </xf>
    <xf numFmtId="4" fontId="4" fillId="3" borderId="10" xfId="0" applyNumberFormat="1" applyFont="1" applyFill="1" applyBorder="1" applyAlignment="1">
      <alignment horizontal="left" vertical="center"/>
    </xf>
    <xf numFmtId="4" fontId="4" fillId="3" borderId="1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center"/>
    </xf>
    <xf numFmtId="3" fontId="1" fillId="4" borderId="0" xfId="0" applyNumberFormat="1" applyFont="1" applyFill="1" applyBorder="1" applyAlignment="1">
      <alignment horizontal="left" vertical="center"/>
    </xf>
    <xf numFmtId="1" fontId="1" fillId="3" borderId="4" xfId="0" applyNumberFormat="1" applyFont="1" applyFill="1" applyBorder="1" applyAlignment="1">
      <alignment horizontal="left" vertical="center"/>
    </xf>
    <xf numFmtId="1" fontId="1" fillId="3" borderId="9" xfId="0" applyNumberFormat="1" applyFont="1" applyFill="1" applyBorder="1" applyAlignment="1">
      <alignment horizontal="left" vertical="center"/>
    </xf>
    <xf numFmtId="3" fontId="1" fillId="4" borderId="10" xfId="0" applyNumberFormat="1" applyFont="1" applyFill="1" applyBorder="1" applyAlignment="1">
      <alignment horizontal="left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2" fontId="2" fillId="0" borderId="7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166" fontId="2" fillId="0" borderId="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/>
    </xf>
    <xf numFmtId="166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3" borderId="1" xfId="0" applyNumberFormat="1" applyFont="1" applyFill="1" applyBorder="1" applyAlignment="1">
      <alignment horizontal="left" vertical="center"/>
    </xf>
    <xf numFmtId="2" fontId="1" fillId="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quotePrefix="1" applyFont="1" applyAlignment="1">
      <alignment horizontal="left"/>
    </xf>
    <xf numFmtId="0" fontId="4" fillId="3" borderId="2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165" fontId="2" fillId="0" borderId="13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167" fontId="4" fillId="3" borderId="10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7" formatCode="m/d/yyyy;@"/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m/dd/yyyy;@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m/dd/yyyy;@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m/dd/yyyy;@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4"/>
        <name val="Arial"/>
        <family val="2"/>
        <scheme val="none"/>
      </font>
      <numFmt numFmtId="3" formatCode="#,##0"/>
      <fill>
        <patternFill patternType="solid">
          <fgColor indexed="11"/>
          <bgColor theme="0" tint="-0.249977111117893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2" formatCode="0.00"/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I164" totalsRowShown="0" headerRowDxfId="95" dataDxfId="93" headerRowBorderDxfId="94">
  <autoFilter ref="A2:I164"/>
  <sortState ref="A3:I164">
    <sortCondition ref="A2:A164"/>
  </sortState>
  <tableColumns count="9">
    <tableColumn id="1" name="Date" dataDxfId="92"/>
    <tableColumn id="2" name="Matrix" dataDxfId="91"/>
    <tableColumn id="3" name="Solid" dataDxfId="90"/>
    <tableColumn id="4" name="Modification" dataDxfId="89"/>
    <tableColumn id="5" name="Temperature (ºC)" dataDxfId="88"/>
    <tableColumn id="6" name="pH" dataDxfId="87"/>
    <tableColumn id="12" name="Nd" dataDxfId="86"/>
    <tableColumn id="15" name="Gd" dataDxfId="85"/>
    <tableColumn id="18" name="Ho" dataDxfId="84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le13" displayName="Table13" ref="A2:X58" totalsRowShown="0" headerRowDxfId="83" dataDxfId="81" headerRowBorderDxfId="82">
  <autoFilter ref="A2:X58"/>
  <sortState ref="A3:X58">
    <sortCondition ref="A2:A58"/>
  </sortState>
  <tableColumns count="24">
    <tableColumn id="1" name="Date" dataDxfId="80"/>
    <tableColumn id="2" name="Matrix" dataDxfId="79"/>
    <tableColumn id="3" name="Solid" dataDxfId="78"/>
    <tableColumn id="4" name="Modification" dataDxfId="77"/>
    <tableColumn id="5" name="Temperature (ºC)" dataDxfId="76"/>
    <tableColumn id="6" name="pH" dataDxfId="75"/>
    <tableColumn id="7" name="Sc" dataDxfId="74"/>
    <tableColumn id="8" name="Y" dataDxfId="73"/>
    <tableColumn id="9" name="La" dataDxfId="72"/>
    <tableColumn id="10" name="Ce" dataDxfId="71"/>
    <tableColumn id="11" name="Pr" dataDxfId="70"/>
    <tableColumn id="12" name="Nd" dataDxfId="69"/>
    <tableColumn id="13" name="Sm" dataDxfId="68"/>
    <tableColumn id="14" name="Eu" dataDxfId="67"/>
    <tableColumn id="15" name="Gd" dataDxfId="66"/>
    <tableColumn id="16" name="Tb" dataDxfId="65"/>
    <tableColumn id="17" name="Dy" dataDxfId="64"/>
    <tableColumn id="18" name="Ho" dataDxfId="63"/>
    <tableColumn id="19" name="Er" dataDxfId="62"/>
    <tableColumn id="20" name="Tm" dataDxfId="61"/>
    <tableColumn id="21" name="Yb" dataDxfId="60"/>
    <tableColumn id="22" name="Lu" dataDxfId="59"/>
    <tableColumn id="23" name="Th" dataDxfId="58"/>
    <tableColumn id="24" name="U" dataDxfId="57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3" name="Table3" displayName="Table3" ref="A3:Z85" totalsRowShown="0" headerRowDxfId="56" dataDxfId="55" tableBorderDxfId="54">
  <autoFilter ref="A3:Z85"/>
  <tableColumns count="26">
    <tableColumn id="1" name="Date" dataDxfId="53"/>
    <tableColumn id="26" name="Matrix" dataDxfId="52"/>
    <tableColumn id="2" name="Solid" dataDxfId="51"/>
    <tableColumn id="3" name="Modification" dataDxfId="50"/>
    <tableColumn id="4" name="Cspike_x000a_(ppb)" dataDxfId="49"/>
    <tableColumn id="5" name="Msolid (mg)" dataDxfId="48"/>
    <tableColumn id="6" name="Measured pH" dataDxfId="47"/>
    <tableColumn id="7" name="Batch pH" dataDxfId="46"/>
    <tableColumn id="8" name="Nd Ci" dataDxfId="45"/>
    <tableColumn id="9" name="Nd Ce" dataDxfId="44"/>
    <tableColumn id="23" name="Nd%Removal" dataDxfId="43">
      <calculatedColumnFormula>100*(1-Table3[[#This Row],[Nd Ce]]/Table3[[#This Row],[Nd Ci]])</calculatedColumnFormula>
    </tableColumn>
    <tableColumn id="10" name="Nd LogCe" dataDxfId="42">
      <calculatedColumnFormula>LOG(Table3[[#This Row],[Nd Ce]])</calculatedColumnFormula>
    </tableColumn>
    <tableColumn id="11" name="Nd q" dataDxfId="41">
      <calculatedColumnFormula>(Table3[[#This Row],[Nd Ci]]-Table3[[#This Row],[Nd Ce]])*0.01/(Table3[[#This Row],[Msolid (mg)]]/1000)</calculatedColumnFormula>
    </tableColumn>
    <tableColumn id="12" name="Nd Logq" dataDxfId="40">
      <calculatedColumnFormula>LOG(Table3[[#This Row],[Nd q]])</calculatedColumnFormula>
    </tableColumn>
    <tableColumn id="13" name="Gd Ci" dataDxfId="39"/>
    <tableColumn id="14" name="Gd Ce" dataDxfId="38"/>
    <tableColumn id="24" name="Gd%Removal" dataDxfId="37">
      <calculatedColumnFormula>100*(1-Table3[[#This Row],[Gd Ce]]/Table3[[#This Row],[Gd Ci]])</calculatedColumnFormula>
    </tableColumn>
    <tableColumn id="15" name="Gd LogCe" dataDxfId="36">
      <calculatedColumnFormula>LOG(Table3[[#This Row],[Gd Ce]])</calculatedColumnFormula>
    </tableColumn>
    <tableColumn id="16" name="Gd q" dataDxfId="35">
      <calculatedColumnFormula>(Table3[[#This Row],[Gd Ci]]-Table3[[#This Row],[Gd Ce]])*0.01/(Table3[[#This Row],[Msolid (mg)]]/1000)</calculatedColumnFormula>
    </tableColumn>
    <tableColumn id="17" name="Gd Logq" dataDxfId="34">
      <calculatedColumnFormula>LOG(Table3[[#This Row],[Gd q]])</calculatedColumnFormula>
    </tableColumn>
    <tableColumn id="18" name="Ho Ci" dataDxfId="33"/>
    <tableColumn id="19" name="Ho Ce" dataDxfId="32"/>
    <tableColumn id="25" name="Ho%Removal" dataDxfId="31">
      <calculatedColumnFormula>100*(1-Table3[[#This Row],[Ho Ce]]/Table3[[#This Row],[Ho Ci]])</calculatedColumnFormula>
    </tableColumn>
    <tableColumn id="20" name="Ho LogCe" dataDxfId="30">
      <calculatedColumnFormula>LOG(Table3[[#This Row],[Ho Ce]])</calculatedColumnFormula>
    </tableColumn>
    <tableColumn id="21" name="Ho q" dataDxfId="29">
      <calculatedColumnFormula>(Table3[[#This Row],[Ho Ci]]-Table3[[#This Row],[Ho Ce]])*0.01/(Table3[[#This Row],[Msolid (mg)]]/1000)</calculatedColumnFormula>
    </tableColumn>
    <tableColumn id="22" name="Ho Logq" dataDxfId="28">
      <calculatedColumnFormula>LOG(Table3[[#This Row],[Ho q]])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4" name="Table4" displayName="Table4" ref="A2:K111" totalsRowShown="0" headerRowDxfId="1" dataDxfId="0" headerRowBorderDxfId="27" tableBorderDxfId="26">
  <autoFilter ref="A2:K111"/>
  <tableColumns count="11">
    <tableColumn id="1" name="Date" dataDxfId="12"/>
    <tableColumn id="10" name="Solid" dataDxfId="11"/>
    <tableColumn id="9" name="Matrix" dataDxfId="10"/>
    <tableColumn id="2" name="Counterion" dataDxfId="9"/>
    <tableColumn id="11" name="Ci-counterion (ppm)" dataDxfId="8"/>
    <tableColumn id="3" name="Ci-REE (ppb)" dataDxfId="7"/>
    <tableColumn id="4" name="mg Solids" dataDxfId="6"/>
    <tableColumn id="5" name="pH" dataDxfId="5"/>
    <tableColumn id="6" name="Nd" dataDxfId="4"/>
    <tableColumn id="7" name="Gd" dataDxfId="3"/>
    <tableColumn id="8" name="Ho" dataDxfId="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5" name="Table46" displayName="Table46" ref="A2:I20" totalsRowShown="0" headerRowDxfId="25" dataDxfId="23" headerRowBorderDxfId="24" tableBorderDxfId="22">
  <autoFilter ref="A2:I20"/>
  <tableColumns count="9">
    <tableColumn id="1" name="Date" dataDxfId="21"/>
    <tableColumn id="10" name="Solid" dataDxfId="20"/>
    <tableColumn id="9" name="Matrix" dataDxfId="19"/>
    <tableColumn id="2" name="Time (min)" dataDxfId="18"/>
    <tableColumn id="4" name="mg Solids" dataDxfId="17"/>
    <tableColumn id="5" name="pH" dataDxfId="16"/>
    <tableColumn id="6" name="Nd" dataDxfId="15"/>
    <tableColumn id="7" name="Gd" dataDxfId="14"/>
    <tableColumn id="8" name="Ho" dataDxfId="1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Normal="100" workbookViewId="0">
      <selection sqref="A1:B1"/>
    </sheetView>
  </sheetViews>
  <sheetFormatPr defaultColWidth="9.140625" defaultRowHeight="12.75" x14ac:dyDescent="0.2"/>
  <cols>
    <col min="1" max="1" width="34.140625" style="32" customWidth="1"/>
    <col min="2" max="2" width="22.140625" style="21" customWidth="1"/>
    <col min="3" max="3" width="21.85546875" style="23" bestFit="1" customWidth="1"/>
    <col min="4" max="4" width="7.5703125" style="23" bestFit="1" customWidth="1"/>
    <col min="5" max="16384" width="9.140625" style="1"/>
  </cols>
  <sheetData>
    <row r="1" spans="1:4" ht="13.5" thickBot="1" x14ac:dyDescent="0.25">
      <c r="A1" s="141" t="s">
        <v>75</v>
      </c>
      <c r="B1" s="142"/>
    </row>
    <row r="2" spans="1:4" x14ac:dyDescent="0.2">
      <c r="A2" s="131" t="s">
        <v>76</v>
      </c>
      <c r="B2" s="56">
        <v>10</v>
      </c>
    </row>
    <row r="3" spans="1:4" x14ac:dyDescent="0.2">
      <c r="A3" s="132" t="s">
        <v>132</v>
      </c>
      <c r="B3" s="57">
        <v>10</v>
      </c>
    </row>
    <row r="4" spans="1:4" x14ac:dyDescent="0.2">
      <c r="A4" s="132" t="s">
        <v>80</v>
      </c>
      <c r="B4" s="57">
        <v>100</v>
      </c>
      <c r="C4" s="119" t="s">
        <v>126</v>
      </c>
    </row>
    <row r="5" spans="1:4" x14ac:dyDescent="0.2">
      <c r="A5" s="132" t="s">
        <v>77</v>
      </c>
      <c r="B5" s="57">
        <v>3</v>
      </c>
    </row>
    <row r="6" spans="1:4" x14ac:dyDescent="0.2">
      <c r="A6" s="132" t="s">
        <v>78</v>
      </c>
      <c r="B6" s="57" t="s">
        <v>79</v>
      </c>
    </row>
    <row r="7" spans="1:4" ht="13.5" thickBot="1" x14ac:dyDescent="0.25">
      <c r="A7" s="133" t="s">
        <v>42</v>
      </c>
      <c r="B7" s="58">
        <v>20</v>
      </c>
    </row>
    <row r="8" spans="1:4" ht="13.5" thickBot="1" x14ac:dyDescent="0.25"/>
    <row r="9" spans="1:4" ht="13.5" thickBot="1" x14ac:dyDescent="0.25">
      <c r="A9" s="130" t="s">
        <v>133</v>
      </c>
      <c r="B9" s="127" t="s">
        <v>134</v>
      </c>
    </row>
    <row r="10" spans="1:4" x14ac:dyDescent="0.2">
      <c r="A10" s="128" t="s">
        <v>135</v>
      </c>
      <c r="B10" s="57" t="s">
        <v>7</v>
      </c>
    </row>
    <row r="11" spans="1:4" x14ac:dyDescent="0.2">
      <c r="A11" s="128" t="s">
        <v>136</v>
      </c>
      <c r="B11" s="57" t="s">
        <v>137</v>
      </c>
    </row>
    <row r="12" spans="1:4" ht="13.5" thickBot="1" x14ac:dyDescent="0.25">
      <c r="A12" s="129" t="s">
        <v>138</v>
      </c>
      <c r="B12" s="58" t="s">
        <v>38</v>
      </c>
    </row>
    <row r="13" spans="1:4" ht="13.5" thickBot="1" x14ac:dyDescent="0.25"/>
    <row r="14" spans="1:4" x14ac:dyDescent="0.2">
      <c r="A14" s="135" t="s">
        <v>81</v>
      </c>
      <c r="B14" s="136"/>
      <c r="C14" s="136"/>
      <c r="D14" s="137"/>
    </row>
    <row r="15" spans="1:4" ht="13.5" thickBot="1" x14ac:dyDescent="0.25">
      <c r="A15" s="138" t="s">
        <v>82</v>
      </c>
      <c r="B15" s="139"/>
      <c r="C15" s="139"/>
      <c r="D15" s="140"/>
    </row>
    <row r="16" spans="1:4" ht="13.5" thickBot="1" x14ac:dyDescent="0.25">
      <c r="A16" s="39" t="s">
        <v>112</v>
      </c>
      <c r="B16" s="40" t="s">
        <v>83</v>
      </c>
      <c r="C16" s="64" t="s">
        <v>119</v>
      </c>
      <c r="D16" s="65" t="s">
        <v>84</v>
      </c>
    </row>
    <row r="17" spans="1:4" x14ac:dyDescent="0.2">
      <c r="A17" s="44" t="s">
        <v>4</v>
      </c>
      <c r="B17" s="59" t="s">
        <v>118</v>
      </c>
      <c r="C17" s="47">
        <v>7.92</v>
      </c>
      <c r="D17" s="60" t="s">
        <v>118</v>
      </c>
    </row>
    <row r="18" spans="1:4" x14ac:dyDescent="0.2">
      <c r="A18" s="41" t="s">
        <v>113</v>
      </c>
      <c r="B18" s="37" t="s">
        <v>114</v>
      </c>
      <c r="C18" s="48">
        <v>1.8</v>
      </c>
      <c r="D18" s="61" t="s">
        <v>118</v>
      </c>
    </row>
    <row r="19" spans="1:4" ht="15.75" x14ac:dyDescent="0.2">
      <c r="A19" s="41" t="s">
        <v>85</v>
      </c>
      <c r="B19" s="37" t="s">
        <v>108</v>
      </c>
      <c r="C19" s="48">
        <v>446</v>
      </c>
      <c r="D19" s="61" t="s">
        <v>118</v>
      </c>
    </row>
    <row r="20" spans="1:4" x14ac:dyDescent="0.2">
      <c r="A20" s="41" t="s">
        <v>86</v>
      </c>
      <c r="B20" s="37" t="s">
        <v>87</v>
      </c>
      <c r="C20" s="48">
        <v>2.7</v>
      </c>
      <c r="D20" s="61" t="s">
        <v>118</v>
      </c>
    </row>
    <row r="21" spans="1:4" x14ac:dyDescent="0.2">
      <c r="A21" s="41" t="s">
        <v>88</v>
      </c>
      <c r="B21" s="37" t="s">
        <v>87</v>
      </c>
      <c r="C21" s="48" t="s">
        <v>89</v>
      </c>
      <c r="D21" s="61" t="s">
        <v>118</v>
      </c>
    </row>
    <row r="22" spans="1:4" x14ac:dyDescent="0.2">
      <c r="A22" s="41" t="s">
        <v>90</v>
      </c>
      <c r="B22" s="37" t="s">
        <v>87</v>
      </c>
      <c r="C22" s="49">
        <v>85682</v>
      </c>
      <c r="D22" s="61" t="s">
        <v>118</v>
      </c>
    </row>
    <row r="23" spans="1:4" ht="14.25" x14ac:dyDescent="0.2">
      <c r="A23" s="41" t="s">
        <v>109</v>
      </c>
      <c r="B23" s="37" t="s">
        <v>87</v>
      </c>
      <c r="C23" s="49">
        <v>10358</v>
      </c>
      <c r="D23" s="61" t="s">
        <v>118</v>
      </c>
    </row>
    <row r="24" spans="1:4" x14ac:dyDescent="0.2">
      <c r="A24" s="41" t="s">
        <v>91</v>
      </c>
      <c r="B24" s="37" t="s">
        <v>87</v>
      </c>
      <c r="C24" s="48">
        <v>51.2</v>
      </c>
      <c r="D24" s="61" t="s">
        <v>118</v>
      </c>
    </row>
    <row r="25" spans="1:4" ht="14.25" x14ac:dyDescent="0.2">
      <c r="A25" s="41" t="s">
        <v>110</v>
      </c>
      <c r="B25" s="37" t="s">
        <v>87</v>
      </c>
      <c r="C25" s="48" t="s">
        <v>92</v>
      </c>
      <c r="D25" s="61" t="s">
        <v>118</v>
      </c>
    </row>
    <row r="26" spans="1:4" x14ac:dyDescent="0.2">
      <c r="A26" s="41" t="s">
        <v>93</v>
      </c>
      <c r="B26" s="37" t="s">
        <v>87</v>
      </c>
      <c r="C26" s="48">
        <v>24</v>
      </c>
      <c r="D26" s="61" t="s">
        <v>118</v>
      </c>
    </row>
    <row r="27" spans="1:4" x14ac:dyDescent="0.2">
      <c r="A27" s="41" t="s">
        <v>94</v>
      </c>
      <c r="B27" s="37" t="s">
        <v>95</v>
      </c>
      <c r="C27" s="48">
        <v>35.200000000000003</v>
      </c>
      <c r="D27" s="61" t="s">
        <v>118</v>
      </c>
    </row>
    <row r="28" spans="1:4" x14ac:dyDescent="0.2">
      <c r="A28" s="41" t="s">
        <v>96</v>
      </c>
      <c r="B28" s="37" t="s">
        <v>87</v>
      </c>
      <c r="C28" s="50">
        <v>51330</v>
      </c>
      <c r="D28" s="62" t="s">
        <v>118</v>
      </c>
    </row>
    <row r="29" spans="1:4" x14ac:dyDescent="0.2">
      <c r="A29" s="41" t="s">
        <v>71</v>
      </c>
      <c r="B29" s="37" t="s">
        <v>87</v>
      </c>
      <c r="C29" s="49">
        <v>5169</v>
      </c>
      <c r="D29" s="61" t="s">
        <v>118</v>
      </c>
    </row>
    <row r="30" spans="1:4" x14ac:dyDescent="0.2">
      <c r="A30" s="41" t="s">
        <v>73</v>
      </c>
      <c r="B30" s="37" t="s">
        <v>95</v>
      </c>
      <c r="C30" s="51">
        <v>328</v>
      </c>
      <c r="D30" s="62" t="s">
        <v>118</v>
      </c>
    </row>
    <row r="31" spans="1:4" x14ac:dyDescent="0.2">
      <c r="A31" s="41" t="s">
        <v>97</v>
      </c>
      <c r="B31" s="37" t="s">
        <v>87</v>
      </c>
      <c r="C31" s="50">
        <v>4101</v>
      </c>
      <c r="D31" s="62" t="s">
        <v>118</v>
      </c>
    </row>
    <row r="32" spans="1:4" x14ac:dyDescent="0.2">
      <c r="A32" s="41" t="s">
        <v>70</v>
      </c>
      <c r="B32" s="37" t="s">
        <v>87</v>
      </c>
      <c r="C32" s="51">
        <v>323</v>
      </c>
      <c r="D32" s="62" t="s">
        <v>118</v>
      </c>
    </row>
    <row r="33" spans="1:4" ht="14.25" x14ac:dyDescent="0.2">
      <c r="A33" s="41" t="s">
        <v>111</v>
      </c>
      <c r="B33" s="37" t="s">
        <v>87</v>
      </c>
      <c r="C33" s="51">
        <v>27.8</v>
      </c>
      <c r="D33" s="62" t="s">
        <v>118</v>
      </c>
    </row>
    <row r="34" spans="1:4" x14ac:dyDescent="0.2">
      <c r="A34" s="41" t="s">
        <v>98</v>
      </c>
      <c r="B34" s="37" t="s">
        <v>95</v>
      </c>
      <c r="C34" s="51">
        <v>34.200000000000003</v>
      </c>
      <c r="D34" s="62" t="s">
        <v>118</v>
      </c>
    </row>
    <row r="35" spans="1:4" x14ac:dyDescent="0.2">
      <c r="A35" s="41" t="s">
        <v>99</v>
      </c>
      <c r="B35" s="37" t="s">
        <v>95</v>
      </c>
      <c r="C35" s="51">
        <v>206</v>
      </c>
      <c r="D35" s="62" t="s">
        <v>118</v>
      </c>
    </row>
    <row r="36" spans="1:4" x14ac:dyDescent="0.2">
      <c r="A36" s="41" t="s">
        <v>100</v>
      </c>
      <c r="B36" s="37" t="s">
        <v>95</v>
      </c>
      <c r="C36" s="51">
        <v>213</v>
      </c>
      <c r="D36" s="62" t="s">
        <v>118</v>
      </c>
    </row>
    <row r="37" spans="1:4" x14ac:dyDescent="0.2">
      <c r="A37" s="41" t="s">
        <v>101</v>
      </c>
      <c r="B37" s="37" t="s">
        <v>95</v>
      </c>
      <c r="C37" s="51">
        <v>4355</v>
      </c>
      <c r="D37" s="62" t="s">
        <v>118</v>
      </c>
    </row>
    <row r="38" spans="1:4" x14ac:dyDescent="0.2">
      <c r="A38" s="41" t="s">
        <v>102</v>
      </c>
      <c r="B38" s="37" t="s">
        <v>95</v>
      </c>
      <c r="C38" s="51">
        <v>3230</v>
      </c>
      <c r="D38" s="62" t="s">
        <v>118</v>
      </c>
    </row>
    <row r="39" spans="1:4" x14ac:dyDescent="0.2">
      <c r="A39" s="41" t="s">
        <v>103</v>
      </c>
      <c r="B39" s="37" t="s">
        <v>95</v>
      </c>
      <c r="C39" s="51">
        <v>33.6</v>
      </c>
      <c r="D39" s="62" t="s">
        <v>118</v>
      </c>
    </row>
    <row r="40" spans="1:4" x14ac:dyDescent="0.2">
      <c r="A40" s="41" t="s">
        <v>104</v>
      </c>
      <c r="B40" s="37" t="s">
        <v>95</v>
      </c>
      <c r="C40" s="51">
        <v>53.8</v>
      </c>
      <c r="D40" s="62" t="s">
        <v>118</v>
      </c>
    </row>
    <row r="41" spans="1:4" x14ac:dyDescent="0.2">
      <c r="A41" s="41" t="s">
        <v>105</v>
      </c>
      <c r="B41" s="37" t="s">
        <v>95</v>
      </c>
      <c r="C41" s="51">
        <v>168</v>
      </c>
      <c r="D41" s="62" t="s">
        <v>118</v>
      </c>
    </row>
    <row r="42" spans="1:4" x14ac:dyDescent="0.2">
      <c r="A42" s="45" t="s">
        <v>106</v>
      </c>
      <c r="B42" s="46" t="s">
        <v>95</v>
      </c>
      <c r="C42" s="52">
        <v>41.9</v>
      </c>
      <c r="D42" s="63" t="s">
        <v>118</v>
      </c>
    </row>
    <row r="43" spans="1:4" x14ac:dyDescent="0.2">
      <c r="A43" s="41" t="s">
        <v>13</v>
      </c>
      <c r="B43" s="37" t="s">
        <v>107</v>
      </c>
      <c r="C43" s="51">
        <v>7.15</v>
      </c>
      <c r="D43" s="53">
        <v>55555.6</v>
      </c>
    </row>
    <row r="44" spans="1:4" x14ac:dyDescent="0.2">
      <c r="A44" s="41" t="s">
        <v>14</v>
      </c>
      <c r="B44" s="37" t="s">
        <v>107</v>
      </c>
      <c r="C44" s="51">
        <v>96.38</v>
      </c>
      <c r="D44" s="53">
        <v>55555.6</v>
      </c>
    </row>
    <row r="45" spans="1:4" x14ac:dyDescent="0.2">
      <c r="A45" s="41" t="s">
        <v>15</v>
      </c>
      <c r="B45" s="37" t="s">
        <v>107</v>
      </c>
      <c r="C45" s="51">
        <v>159.66</v>
      </c>
      <c r="D45" s="53">
        <v>55555.6</v>
      </c>
    </row>
    <row r="46" spans="1:4" x14ac:dyDescent="0.2">
      <c r="A46" s="41" t="s">
        <v>16</v>
      </c>
      <c r="B46" s="37" t="s">
        <v>107</v>
      </c>
      <c r="C46" s="51">
        <v>202.21</v>
      </c>
      <c r="D46" s="53">
        <v>55555.6</v>
      </c>
    </row>
    <row r="47" spans="1:4" x14ac:dyDescent="0.2">
      <c r="A47" s="41" t="s">
        <v>17</v>
      </c>
      <c r="B47" s="37" t="s">
        <v>107</v>
      </c>
      <c r="C47" s="51">
        <v>39.909999999999997</v>
      </c>
      <c r="D47" s="53">
        <v>55555.6</v>
      </c>
    </row>
    <row r="48" spans="1:4" x14ac:dyDescent="0.2">
      <c r="A48" s="41" t="s">
        <v>0</v>
      </c>
      <c r="B48" s="37" t="s">
        <v>107</v>
      </c>
      <c r="C48" s="51">
        <v>155.97999999999999</v>
      </c>
      <c r="D48" s="53">
        <v>55555.6</v>
      </c>
    </row>
    <row r="49" spans="1:4" x14ac:dyDescent="0.2">
      <c r="A49" s="41" t="s">
        <v>18</v>
      </c>
      <c r="B49" s="37" t="s">
        <v>107</v>
      </c>
      <c r="C49" s="51">
        <v>30.71</v>
      </c>
      <c r="D49" s="53">
        <v>55555.6</v>
      </c>
    </row>
    <row r="50" spans="1:4" x14ac:dyDescent="0.2">
      <c r="A50" s="41" t="s">
        <v>19</v>
      </c>
      <c r="B50" s="37" t="s">
        <v>107</v>
      </c>
      <c r="C50" s="51">
        <v>6.21</v>
      </c>
      <c r="D50" s="53">
        <v>55555.6</v>
      </c>
    </row>
    <row r="51" spans="1:4" x14ac:dyDescent="0.2">
      <c r="A51" s="41" t="s">
        <v>1</v>
      </c>
      <c r="B51" s="37" t="s">
        <v>107</v>
      </c>
      <c r="C51" s="51">
        <v>33.6</v>
      </c>
      <c r="D51" s="53">
        <v>55555.6</v>
      </c>
    </row>
    <row r="52" spans="1:4" x14ac:dyDescent="0.2">
      <c r="A52" s="41" t="s">
        <v>20</v>
      </c>
      <c r="B52" s="37" t="s">
        <v>107</v>
      </c>
      <c r="C52" s="51">
        <v>4</v>
      </c>
      <c r="D52" s="53">
        <v>55555.6</v>
      </c>
    </row>
    <row r="53" spans="1:4" x14ac:dyDescent="0.2">
      <c r="A53" s="41" t="s">
        <v>21</v>
      </c>
      <c r="B53" s="37" t="s">
        <v>107</v>
      </c>
      <c r="C53" s="51">
        <v>19.04</v>
      </c>
      <c r="D53" s="53">
        <v>55555.6</v>
      </c>
    </row>
    <row r="54" spans="1:4" x14ac:dyDescent="0.2">
      <c r="A54" s="41" t="s">
        <v>2</v>
      </c>
      <c r="B54" s="37" t="s">
        <v>107</v>
      </c>
      <c r="C54" s="51">
        <v>3.71</v>
      </c>
      <c r="D54" s="53">
        <v>55555.6</v>
      </c>
    </row>
    <row r="55" spans="1:4" x14ac:dyDescent="0.2">
      <c r="A55" s="41" t="s">
        <v>22</v>
      </c>
      <c r="B55" s="37" t="s">
        <v>107</v>
      </c>
      <c r="C55" s="51">
        <v>9.83</v>
      </c>
      <c r="D55" s="53">
        <v>55555.6</v>
      </c>
    </row>
    <row r="56" spans="1:4" x14ac:dyDescent="0.2">
      <c r="A56" s="41" t="s">
        <v>23</v>
      </c>
      <c r="B56" s="37" t="s">
        <v>107</v>
      </c>
      <c r="C56" s="51">
        <v>1.6</v>
      </c>
      <c r="D56" s="53">
        <v>55555.6</v>
      </c>
    </row>
    <row r="57" spans="1:4" x14ac:dyDescent="0.2">
      <c r="A57" s="41" t="s">
        <v>24</v>
      </c>
      <c r="B57" s="37" t="s">
        <v>107</v>
      </c>
      <c r="C57" s="51">
        <v>9.08</v>
      </c>
      <c r="D57" s="53">
        <v>55555.6</v>
      </c>
    </row>
    <row r="58" spans="1:4" x14ac:dyDescent="0.2">
      <c r="A58" s="41" t="s">
        <v>25</v>
      </c>
      <c r="B58" s="37" t="s">
        <v>107</v>
      </c>
      <c r="C58" s="51">
        <v>1.73</v>
      </c>
      <c r="D58" s="53">
        <v>55555.6</v>
      </c>
    </row>
    <row r="59" spans="1:4" x14ac:dyDescent="0.2">
      <c r="A59" s="41" t="s">
        <v>26</v>
      </c>
      <c r="B59" s="37" t="s">
        <v>107</v>
      </c>
      <c r="C59" s="51">
        <v>13.19</v>
      </c>
      <c r="D59" s="53">
        <v>55555.6</v>
      </c>
    </row>
    <row r="60" spans="1:4" ht="13.5" thickBot="1" x14ac:dyDescent="0.25">
      <c r="A60" s="42" t="s">
        <v>27</v>
      </c>
      <c r="B60" s="38" t="s">
        <v>95</v>
      </c>
      <c r="C60" s="54">
        <v>11.67</v>
      </c>
      <c r="D60" s="55">
        <v>55.56</v>
      </c>
    </row>
    <row r="61" spans="1:4" x14ac:dyDescent="0.2">
      <c r="A61" s="43"/>
    </row>
  </sheetData>
  <mergeCells count="3">
    <mergeCell ref="A14:D14"/>
    <mergeCell ref="A15:D15"/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zoomScaleNormal="100" workbookViewId="0"/>
  </sheetViews>
  <sheetFormatPr defaultColWidth="9.140625" defaultRowHeight="12.75" x14ac:dyDescent="0.25"/>
  <cols>
    <col min="1" max="1" width="10.140625" style="7" bestFit="1" customWidth="1"/>
    <col min="2" max="2" width="9.7109375" style="5" bestFit="1" customWidth="1"/>
    <col min="3" max="3" width="21" style="5" bestFit="1" customWidth="1"/>
    <col min="4" max="4" width="14.42578125" style="9" bestFit="1" customWidth="1"/>
    <col min="5" max="5" width="19" style="9" customWidth="1"/>
    <col min="6" max="6" width="5.7109375" style="13" bestFit="1" customWidth="1"/>
    <col min="7" max="9" width="6.28515625" style="13" customWidth="1"/>
    <col min="10" max="16384" width="9.140625" style="5"/>
  </cols>
  <sheetData>
    <row r="1" spans="1:9" s="4" customFormat="1" ht="13.5" thickBot="1" x14ac:dyDescent="0.3">
      <c r="A1" s="6"/>
      <c r="D1" s="8"/>
      <c r="E1" s="8"/>
      <c r="F1" s="14"/>
      <c r="G1" s="143" t="s">
        <v>139</v>
      </c>
      <c r="H1" s="144"/>
      <c r="I1" s="145"/>
    </row>
    <row r="2" spans="1:9" s="4" customFormat="1" ht="13.5" thickBot="1" x14ac:dyDescent="0.3">
      <c r="A2" s="15" t="s">
        <v>3</v>
      </c>
      <c r="B2" s="12" t="s">
        <v>12</v>
      </c>
      <c r="C2" s="12" t="s">
        <v>11</v>
      </c>
      <c r="D2" s="12" t="s">
        <v>31</v>
      </c>
      <c r="E2" s="12" t="s">
        <v>42</v>
      </c>
      <c r="F2" s="16" t="s">
        <v>4</v>
      </c>
      <c r="G2" s="16" t="s">
        <v>0</v>
      </c>
      <c r="H2" s="16" t="s">
        <v>1</v>
      </c>
      <c r="I2" s="16" t="s">
        <v>2</v>
      </c>
    </row>
    <row r="3" spans="1:9" x14ac:dyDescent="0.25">
      <c r="A3" s="10">
        <v>42270</v>
      </c>
      <c r="B3" s="5" t="s">
        <v>33</v>
      </c>
      <c r="C3" s="5" t="s">
        <v>34</v>
      </c>
      <c r="E3" s="9">
        <v>20</v>
      </c>
      <c r="F3" s="13">
        <v>2.21</v>
      </c>
      <c r="H3" s="13">
        <v>50.816488418884617</v>
      </c>
    </row>
    <row r="4" spans="1:9" x14ac:dyDescent="0.25">
      <c r="A4" s="10">
        <v>42270</v>
      </c>
      <c r="B4" s="5" t="s">
        <v>33</v>
      </c>
      <c r="C4" s="5" t="s">
        <v>34</v>
      </c>
      <c r="E4" s="9">
        <v>20</v>
      </c>
      <c r="F4" s="13">
        <v>2.2999999999999998</v>
      </c>
      <c r="H4" s="13">
        <v>46.236154663193155</v>
      </c>
    </row>
    <row r="5" spans="1:9" x14ac:dyDescent="0.25">
      <c r="A5" s="10">
        <v>42270</v>
      </c>
      <c r="B5" s="5" t="s">
        <v>33</v>
      </c>
      <c r="C5" s="5" t="s">
        <v>34</v>
      </c>
      <c r="E5" s="9">
        <v>20</v>
      </c>
      <c r="F5" s="13">
        <v>2.33</v>
      </c>
      <c r="H5" s="13">
        <v>43.242764883825544</v>
      </c>
    </row>
    <row r="6" spans="1:9" x14ac:dyDescent="0.25">
      <c r="A6" s="10">
        <v>42270</v>
      </c>
      <c r="B6" s="5" t="s">
        <v>33</v>
      </c>
      <c r="C6" s="5" t="s">
        <v>5</v>
      </c>
      <c r="E6" s="9">
        <v>20</v>
      </c>
      <c r="F6" s="13">
        <v>8.69</v>
      </c>
      <c r="H6" s="13">
        <v>34.306898172246427</v>
      </c>
    </row>
    <row r="7" spans="1:9" x14ac:dyDescent="0.25">
      <c r="A7" s="10">
        <v>42270</v>
      </c>
      <c r="B7" s="5" t="s">
        <v>33</v>
      </c>
      <c r="C7" s="5" t="s">
        <v>5</v>
      </c>
      <c r="E7" s="9">
        <v>20</v>
      </c>
      <c r="F7" s="13">
        <v>9.0500000000000007</v>
      </c>
      <c r="H7" s="13">
        <v>29.710222695533496</v>
      </c>
    </row>
    <row r="8" spans="1:9" x14ac:dyDescent="0.25">
      <c r="A8" s="10">
        <v>42270</v>
      </c>
      <c r="B8" s="5" t="s">
        <v>33</v>
      </c>
      <c r="C8" s="5" t="s">
        <v>5</v>
      </c>
      <c r="E8" s="9">
        <v>20</v>
      </c>
      <c r="F8" s="13">
        <v>9.09</v>
      </c>
      <c r="H8" s="13">
        <v>43.313593546495355</v>
      </c>
    </row>
    <row r="9" spans="1:9" x14ac:dyDescent="0.25">
      <c r="A9" s="10">
        <v>42270</v>
      </c>
      <c r="B9" s="5" t="s">
        <v>28</v>
      </c>
      <c r="C9" s="5" t="s">
        <v>5</v>
      </c>
      <c r="E9" s="9">
        <v>20</v>
      </c>
      <c r="F9" s="13">
        <v>9.43</v>
      </c>
      <c r="H9" s="13">
        <v>0</v>
      </c>
    </row>
    <row r="10" spans="1:9" x14ac:dyDescent="0.25">
      <c r="A10" s="10">
        <v>42270</v>
      </c>
      <c r="B10" s="5" t="s">
        <v>28</v>
      </c>
      <c r="C10" s="5" t="s">
        <v>5</v>
      </c>
      <c r="E10" s="9">
        <v>20</v>
      </c>
      <c r="F10" s="13">
        <v>9.4499999999999993</v>
      </c>
      <c r="H10" s="13">
        <v>0</v>
      </c>
    </row>
    <row r="11" spans="1:9" x14ac:dyDescent="0.25">
      <c r="A11" s="10">
        <v>42270</v>
      </c>
      <c r="B11" s="5" t="s">
        <v>33</v>
      </c>
      <c r="C11" s="5" t="s">
        <v>7</v>
      </c>
      <c r="E11" s="9">
        <v>20</v>
      </c>
      <c r="F11" s="13">
        <v>7.62</v>
      </c>
      <c r="H11" s="13">
        <v>57.421531044469518</v>
      </c>
    </row>
    <row r="12" spans="1:9" x14ac:dyDescent="0.25">
      <c r="A12" s="10">
        <v>42270</v>
      </c>
      <c r="B12" s="5" t="s">
        <v>33</v>
      </c>
      <c r="C12" s="5" t="s">
        <v>7</v>
      </c>
      <c r="E12" s="9">
        <v>20</v>
      </c>
      <c r="F12" s="13">
        <v>8.17</v>
      </c>
      <c r="H12" s="13">
        <v>73.518609877367894</v>
      </c>
    </row>
    <row r="13" spans="1:9" x14ac:dyDescent="0.25">
      <c r="A13" s="10">
        <v>42270</v>
      </c>
      <c r="B13" s="5" t="s">
        <v>33</v>
      </c>
      <c r="C13" s="5" t="s">
        <v>7</v>
      </c>
      <c r="E13" s="9">
        <v>20</v>
      </c>
      <c r="F13" s="13">
        <v>8.39</v>
      </c>
      <c r="H13" s="13">
        <v>72.620156409813944</v>
      </c>
    </row>
    <row r="14" spans="1:9" x14ac:dyDescent="0.25">
      <c r="A14" s="10">
        <v>42278</v>
      </c>
      <c r="B14" s="5" t="s">
        <v>28</v>
      </c>
      <c r="C14" s="5" t="s">
        <v>45</v>
      </c>
      <c r="E14" s="9">
        <v>20</v>
      </c>
      <c r="F14" s="13">
        <v>1.77</v>
      </c>
      <c r="G14" s="13">
        <v>0</v>
      </c>
      <c r="H14" s="13">
        <v>20.292405666856506</v>
      </c>
      <c r="I14" s="13">
        <v>17.408470495347505</v>
      </c>
    </row>
    <row r="15" spans="1:9" x14ac:dyDescent="0.25">
      <c r="A15" s="10">
        <v>42278</v>
      </c>
      <c r="B15" s="5" t="s">
        <v>28</v>
      </c>
      <c r="C15" s="5" t="s">
        <v>45</v>
      </c>
      <c r="E15" s="9">
        <v>20</v>
      </c>
      <c r="F15" s="13">
        <v>2.46</v>
      </c>
      <c r="G15" s="13">
        <v>0</v>
      </c>
      <c r="H15" s="13">
        <v>18.054700139587688</v>
      </c>
      <c r="I15" s="13">
        <v>10.817268142459934</v>
      </c>
    </row>
    <row r="16" spans="1:9" x14ac:dyDescent="0.25">
      <c r="A16" s="10">
        <v>42278</v>
      </c>
      <c r="B16" s="5" t="s">
        <v>28</v>
      </c>
      <c r="C16" s="5" t="s">
        <v>35</v>
      </c>
      <c r="E16" s="9">
        <v>20</v>
      </c>
      <c r="F16" s="13">
        <v>1.86</v>
      </c>
      <c r="G16" s="13">
        <v>14.699573612053863</v>
      </c>
      <c r="H16" s="13">
        <v>23.620091848803693</v>
      </c>
      <c r="I16" s="13">
        <v>11.912846829390833</v>
      </c>
    </row>
    <row r="17" spans="1:9" x14ac:dyDescent="0.25">
      <c r="A17" s="10">
        <v>42278</v>
      </c>
      <c r="B17" s="5" t="s">
        <v>28</v>
      </c>
      <c r="C17" s="5" t="s">
        <v>35</v>
      </c>
      <c r="E17" s="9">
        <v>20</v>
      </c>
      <c r="F17" s="13">
        <v>2.7</v>
      </c>
      <c r="G17" s="13">
        <v>84.807897772068102</v>
      </c>
      <c r="H17" s="13">
        <v>81.850399449043891</v>
      </c>
      <c r="I17" s="13">
        <v>68.223376674512124</v>
      </c>
    </row>
    <row r="18" spans="1:9" x14ac:dyDescent="0.25">
      <c r="A18" s="10">
        <v>42278</v>
      </c>
      <c r="B18" s="5" t="s">
        <v>28</v>
      </c>
      <c r="C18" s="5" t="s">
        <v>5</v>
      </c>
      <c r="E18" s="9">
        <v>20</v>
      </c>
      <c r="F18" s="13">
        <v>1.92</v>
      </c>
      <c r="G18" s="13">
        <v>91.119494352022144</v>
      </c>
      <c r="H18" s="13">
        <v>94.11583345290326</v>
      </c>
      <c r="I18" s="13">
        <v>91.355283932395466</v>
      </c>
    </row>
    <row r="19" spans="1:9" x14ac:dyDescent="0.25">
      <c r="A19" s="10">
        <v>42278</v>
      </c>
      <c r="B19" s="5" t="s">
        <v>28</v>
      </c>
      <c r="C19" s="5" t="s">
        <v>5</v>
      </c>
      <c r="E19" s="9">
        <v>20</v>
      </c>
      <c r="F19" s="13">
        <v>1.92</v>
      </c>
      <c r="G19" s="13">
        <v>91.818601633751129</v>
      </c>
      <c r="H19" s="13">
        <v>94.722509798165007</v>
      </c>
      <c r="I19" s="13">
        <v>91.919186418269419</v>
      </c>
    </row>
    <row r="20" spans="1:9" x14ac:dyDescent="0.25">
      <c r="A20" s="10">
        <v>42278</v>
      </c>
      <c r="B20" s="5" t="s">
        <v>28</v>
      </c>
      <c r="C20" s="5" t="s">
        <v>5</v>
      </c>
      <c r="E20" s="9">
        <v>20</v>
      </c>
      <c r="F20" s="13">
        <v>1.93</v>
      </c>
      <c r="G20" s="13">
        <v>91.733902755994364</v>
      </c>
      <c r="H20" s="13">
        <v>94.465575888245297</v>
      </c>
      <c r="I20" s="13">
        <v>91.532008035810975</v>
      </c>
    </row>
    <row r="21" spans="1:9" x14ac:dyDescent="0.25">
      <c r="A21" s="10">
        <v>42278</v>
      </c>
      <c r="B21" s="5" t="s">
        <v>28</v>
      </c>
      <c r="C21" s="5" t="s">
        <v>5</v>
      </c>
      <c r="E21" s="9">
        <v>20</v>
      </c>
      <c r="F21" s="13">
        <v>3.47</v>
      </c>
      <c r="G21" s="13">
        <v>78.338689132793675</v>
      </c>
      <c r="H21" s="13">
        <v>39.900875708248861</v>
      </c>
      <c r="I21" s="13">
        <v>15.211471356068484</v>
      </c>
    </row>
    <row r="22" spans="1:9" x14ac:dyDescent="0.25">
      <c r="A22" s="10">
        <v>42278</v>
      </c>
      <c r="B22" s="5" t="s">
        <v>28</v>
      </c>
      <c r="C22" s="5" t="s">
        <v>5</v>
      </c>
      <c r="E22" s="9">
        <v>20</v>
      </c>
      <c r="F22" s="13">
        <v>3.52</v>
      </c>
      <c r="G22" s="13">
        <v>82.144837084005317</v>
      </c>
      <c r="H22" s="13">
        <v>41.029095125373139</v>
      </c>
      <c r="I22" s="13">
        <v>15.475562670611565</v>
      </c>
    </row>
    <row r="23" spans="1:9" x14ac:dyDescent="0.25">
      <c r="A23" s="10">
        <v>42278</v>
      </c>
      <c r="B23" s="5" t="s">
        <v>28</v>
      </c>
      <c r="C23" s="5" t="s">
        <v>5</v>
      </c>
      <c r="E23" s="9">
        <v>20</v>
      </c>
      <c r="F23" s="13">
        <v>3.54</v>
      </c>
      <c r="G23" s="13">
        <v>78.275736585392565</v>
      </c>
      <c r="H23" s="13">
        <v>39.759481270406674</v>
      </c>
      <c r="I23" s="13">
        <v>14.732654256067123</v>
      </c>
    </row>
    <row r="24" spans="1:9" x14ac:dyDescent="0.25">
      <c r="A24" s="10">
        <v>42278</v>
      </c>
      <c r="B24" s="5" t="s">
        <v>28</v>
      </c>
      <c r="C24" s="5" t="s">
        <v>7</v>
      </c>
      <c r="E24" s="9">
        <v>20</v>
      </c>
      <c r="F24" s="13">
        <v>1.83</v>
      </c>
      <c r="G24" s="13">
        <v>33.319832546000704</v>
      </c>
      <c r="H24" s="13">
        <v>32.56778333407803</v>
      </c>
      <c r="I24" s="13">
        <v>23.971255601390062</v>
      </c>
    </row>
    <row r="25" spans="1:9" x14ac:dyDescent="0.25">
      <c r="A25" s="10">
        <v>42278</v>
      </c>
      <c r="B25" s="5" t="s">
        <v>28</v>
      </c>
      <c r="C25" s="5" t="s">
        <v>7</v>
      </c>
      <c r="E25" s="9">
        <v>20</v>
      </c>
      <c r="F25" s="13">
        <v>1.84</v>
      </c>
      <c r="G25" s="13">
        <v>32.579266651627549</v>
      </c>
      <c r="H25" s="13">
        <v>33.781194866398991</v>
      </c>
      <c r="I25" s="13">
        <v>25.715734082654585</v>
      </c>
    </row>
    <row r="26" spans="1:9" x14ac:dyDescent="0.25">
      <c r="A26" s="10">
        <v>42278</v>
      </c>
      <c r="B26" s="5" t="s">
        <v>28</v>
      </c>
      <c r="C26" s="5" t="s">
        <v>7</v>
      </c>
      <c r="E26" s="9">
        <v>20</v>
      </c>
      <c r="F26" s="13">
        <v>1.88</v>
      </c>
      <c r="G26" s="13">
        <v>33.166373541529367</v>
      </c>
      <c r="H26" s="13">
        <v>32.193706212883896</v>
      </c>
      <c r="I26" s="13">
        <v>23.599086106283639</v>
      </c>
    </row>
    <row r="27" spans="1:9" x14ac:dyDescent="0.25">
      <c r="A27" s="10">
        <v>42278</v>
      </c>
      <c r="B27" s="5" t="s">
        <v>28</v>
      </c>
      <c r="C27" s="5" t="s">
        <v>7</v>
      </c>
      <c r="E27" s="9">
        <v>20</v>
      </c>
      <c r="F27" s="13">
        <v>2.12</v>
      </c>
      <c r="G27" s="13">
        <v>23.177312937296758</v>
      </c>
      <c r="H27" s="13">
        <v>24.377819291399828</v>
      </c>
      <c r="I27" s="13">
        <v>13.257924016248623</v>
      </c>
    </row>
    <row r="28" spans="1:9" x14ac:dyDescent="0.25">
      <c r="A28" s="10">
        <v>42278</v>
      </c>
      <c r="B28" s="5" t="s">
        <v>28</v>
      </c>
      <c r="C28" s="5" t="s">
        <v>7</v>
      </c>
      <c r="E28" s="9">
        <v>20</v>
      </c>
      <c r="F28" s="13">
        <v>2.15</v>
      </c>
      <c r="G28" s="13">
        <v>22.281752580216352</v>
      </c>
      <c r="H28" s="13">
        <v>23.549933812884817</v>
      </c>
      <c r="I28" s="13">
        <v>14.421808845702655</v>
      </c>
    </row>
    <row r="29" spans="1:9" x14ac:dyDescent="0.25">
      <c r="A29" s="10">
        <v>42278</v>
      </c>
      <c r="B29" s="5" t="s">
        <v>28</v>
      </c>
      <c r="C29" s="5" t="s">
        <v>7</v>
      </c>
      <c r="E29" s="9">
        <v>20</v>
      </c>
      <c r="F29" s="13">
        <v>2.17</v>
      </c>
      <c r="G29" s="13">
        <v>21.282612666279</v>
      </c>
      <c r="H29" s="13">
        <v>22.316100574249663</v>
      </c>
      <c r="I29" s="13">
        <v>13.671768641775072</v>
      </c>
    </row>
    <row r="30" spans="1:9" x14ac:dyDescent="0.25">
      <c r="A30" s="10">
        <v>42290</v>
      </c>
      <c r="B30" s="5" t="s">
        <v>33</v>
      </c>
      <c r="C30" s="5" t="s">
        <v>5</v>
      </c>
      <c r="E30" s="9">
        <v>20</v>
      </c>
      <c r="F30" s="13">
        <v>1.37</v>
      </c>
      <c r="G30" s="13">
        <v>85.767899367564354</v>
      </c>
      <c r="H30" s="13">
        <v>86.187097847902777</v>
      </c>
      <c r="I30" s="13">
        <v>86.277776579101683</v>
      </c>
    </row>
    <row r="31" spans="1:9" x14ac:dyDescent="0.25">
      <c r="A31" s="10">
        <v>42290</v>
      </c>
      <c r="B31" s="5" t="s">
        <v>33</v>
      </c>
      <c r="C31" s="5" t="s">
        <v>5</v>
      </c>
      <c r="E31" s="9">
        <v>20</v>
      </c>
      <c r="F31" s="13">
        <v>1.43</v>
      </c>
      <c r="G31" s="13">
        <v>84.981817255157495</v>
      </c>
      <c r="H31" s="13">
        <v>86.43779642515365</v>
      </c>
      <c r="I31" s="13">
        <v>86.552779355449786</v>
      </c>
    </row>
    <row r="32" spans="1:9" x14ac:dyDescent="0.25">
      <c r="A32" s="10">
        <v>42290</v>
      </c>
      <c r="B32" s="5" t="s">
        <v>33</v>
      </c>
      <c r="C32" s="5" t="s">
        <v>5</v>
      </c>
      <c r="E32" s="9">
        <v>20</v>
      </c>
      <c r="F32" s="13">
        <v>1.47</v>
      </c>
      <c r="G32" s="13">
        <v>70.468622303175692</v>
      </c>
      <c r="H32" s="13">
        <v>67.817085703222489</v>
      </c>
      <c r="I32" s="13">
        <v>71.368902353801317</v>
      </c>
    </row>
    <row r="33" spans="1:9" x14ac:dyDescent="0.25">
      <c r="A33" s="10">
        <v>42290</v>
      </c>
      <c r="B33" s="5" t="s">
        <v>28</v>
      </c>
      <c r="C33" s="5" t="s">
        <v>5</v>
      </c>
      <c r="E33" s="9">
        <v>20</v>
      </c>
      <c r="F33" s="13">
        <v>1.97</v>
      </c>
      <c r="G33" s="13">
        <v>84.373544326685973</v>
      </c>
      <c r="H33" s="13">
        <v>78.755471011342905</v>
      </c>
      <c r="I33" s="13">
        <v>78.865052727130973</v>
      </c>
    </row>
    <row r="34" spans="1:9" x14ac:dyDescent="0.25">
      <c r="A34" s="10">
        <v>42290</v>
      </c>
      <c r="B34" s="5" t="s">
        <v>28</v>
      </c>
      <c r="C34" s="5" t="s">
        <v>5</v>
      </c>
      <c r="E34" s="9">
        <v>20</v>
      </c>
      <c r="F34" s="13">
        <v>1.99</v>
      </c>
      <c r="G34" s="13">
        <v>84.438659265074534</v>
      </c>
      <c r="H34" s="13">
        <v>79.155556766322263</v>
      </c>
      <c r="I34" s="13">
        <v>78.398603123754611</v>
      </c>
    </row>
    <row r="35" spans="1:9" x14ac:dyDescent="0.25">
      <c r="A35" s="10">
        <v>42290</v>
      </c>
      <c r="B35" s="5" t="s">
        <v>28</v>
      </c>
      <c r="C35" s="5" t="s">
        <v>5</v>
      </c>
      <c r="E35" s="9">
        <v>20</v>
      </c>
      <c r="F35" s="13">
        <v>2.0099999999999998</v>
      </c>
      <c r="G35" s="13">
        <v>85.327884008202503</v>
      </c>
      <c r="H35" s="13">
        <v>80.358905146790406</v>
      </c>
      <c r="I35" s="13">
        <v>79.622324333716762</v>
      </c>
    </row>
    <row r="36" spans="1:9" x14ac:dyDescent="0.25">
      <c r="A36" s="10">
        <v>42290</v>
      </c>
      <c r="B36" s="5" t="s">
        <v>33</v>
      </c>
      <c r="C36" s="5" t="s">
        <v>5</v>
      </c>
      <c r="E36" s="9">
        <v>20</v>
      </c>
      <c r="F36" s="13">
        <v>2.6</v>
      </c>
      <c r="G36" s="13">
        <v>82.528041933201592</v>
      </c>
      <c r="H36" s="13">
        <v>68.24995663227962</v>
      </c>
      <c r="I36" s="13">
        <v>55.545377227551143</v>
      </c>
    </row>
    <row r="37" spans="1:9" x14ac:dyDescent="0.25">
      <c r="A37" s="10">
        <v>42290</v>
      </c>
      <c r="B37" s="5" t="s">
        <v>33</v>
      </c>
      <c r="C37" s="5" t="s">
        <v>5</v>
      </c>
      <c r="E37" s="9">
        <v>20</v>
      </c>
      <c r="F37" s="13">
        <v>2.68</v>
      </c>
      <c r="G37" s="13">
        <v>82.689828408175842</v>
      </c>
      <c r="H37" s="13">
        <v>67.225135115886886</v>
      </c>
      <c r="I37" s="13">
        <v>52.496468495552165</v>
      </c>
    </row>
    <row r="38" spans="1:9" x14ac:dyDescent="0.25">
      <c r="A38" s="10">
        <v>42290</v>
      </c>
      <c r="B38" s="5" t="s">
        <v>28</v>
      </c>
      <c r="C38" s="5" t="s">
        <v>5</v>
      </c>
      <c r="E38" s="9">
        <v>20</v>
      </c>
      <c r="F38" s="13">
        <v>2.71</v>
      </c>
      <c r="G38" s="13">
        <v>65.399496974067461</v>
      </c>
      <c r="H38" s="13">
        <v>52.173441877847452</v>
      </c>
      <c r="I38" s="13">
        <v>49.469541479190106</v>
      </c>
    </row>
    <row r="39" spans="1:9" x14ac:dyDescent="0.25">
      <c r="A39" s="10">
        <v>42290</v>
      </c>
      <c r="B39" s="5" t="s">
        <v>28</v>
      </c>
      <c r="C39" s="5" t="s">
        <v>5</v>
      </c>
      <c r="E39" s="9">
        <v>20</v>
      </c>
      <c r="F39" s="13">
        <v>2.89</v>
      </c>
      <c r="G39" s="13">
        <v>70.615215214839779</v>
      </c>
      <c r="H39" s="13">
        <v>56.838195690693951</v>
      </c>
      <c r="I39" s="13">
        <v>50.745924300416824</v>
      </c>
    </row>
    <row r="40" spans="1:9" x14ac:dyDescent="0.25">
      <c r="A40" s="10">
        <v>42290</v>
      </c>
      <c r="B40" s="5" t="s">
        <v>28</v>
      </c>
      <c r="C40" s="5" t="s">
        <v>5</v>
      </c>
      <c r="E40" s="9">
        <v>20</v>
      </c>
      <c r="F40" s="13">
        <v>4.17</v>
      </c>
      <c r="G40" s="13">
        <v>52.211142916580478</v>
      </c>
      <c r="H40" s="13">
        <v>47.583634969260757</v>
      </c>
      <c r="I40" s="13">
        <v>48.970523354753951</v>
      </c>
    </row>
    <row r="41" spans="1:9" x14ac:dyDescent="0.25">
      <c r="A41" s="10">
        <v>42290</v>
      </c>
      <c r="B41" s="5" t="s">
        <v>28</v>
      </c>
      <c r="C41" s="5" t="s">
        <v>5</v>
      </c>
      <c r="E41" s="9">
        <v>20</v>
      </c>
      <c r="F41" s="13">
        <v>4.3899999999999997</v>
      </c>
      <c r="G41" s="13">
        <v>10.815569089113264</v>
      </c>
      <c r="H41" s="13">
        <v>2.9298598924395236</v>
      </c>
      <c r="I41" s="13">
        <v>1.604596312214257</v>
      </c>
    </row>
    <row r="42" spans="1:9" x14ac:dyDescent="0.25">
      <c r="A42" s="10">
        <v>42290</v>
      </c>
      <c r="B42" s="5" t="s">
        <v>33</v>
      </c>
      <c r="C42" s="5" t="s">
        <v>5</v>
      </c>
      <c r="E42" s="9">
        <v>20</v>
      </c>
      <c r="F42" s="13">
        <v>4.54</v>
      </c>
      <c r="G42" s="13">
        <v>0</v>
      </c>
      <c r="H42" s="13">
        <v>0</v>
      </c>
      <c r="I42" s="13">
        <v>0</v>
      </c>
    </row>
    <row r="43" spans="1:9" x14ac:dyDescent="0.25">
      <c r="A43" s="10">
        <v>42290</v>
      </c>
      <c r="B43" s="5" t="s">
        <v>33</v>
      </c>
      <c r="C43" s="5" t="s">
        <v>5</v>
      </c>
      <c r="E43" s="9">
        <v>20</v>
      </c>
      <c r="F43" s="13">
        <v>4.5999999999999996</v>
      </c>
      <c r="G43" s="13">
        <v>0</v>
      </c>
      <c r="H43" s="13">
        <v>0</v>
      </c>
      <c r="I43" s="13">
        <v>0</v>
      </c>
    </row>
    <row r="44" spans="1:9" x14ac:dyDescent="0.25">
      <c r="A44" s="10">
        <v>42307</v>
      </c>
      <c r="B44" s="5" t="s">
        <v>28</v>
      </c>
      <c r="C44" s="5" t="s">
        <v>5</v>
      </c>
      <c r="D44" s="9" t="s">
        <v>36</v>
      </c>
      <c r="E44" s="9">
        <v>20</v>
      </c>
      <c r="F44" s="13">
        <v>2.14</v>
      </c>
      <c r="G44" s="13">
        <v>93.4701960004477</v>
      </c>
      <c r="H44" s="13">
        <v>92.940503868752273</v>
      </c>
      <c r="I44" s="13">
        <v>93.245160951800756</v>
      </c>
    </row>
    <row r="45" spans="1:9" x14ac:dyDescent="0.25">
      <c r="A45" s="10">
        <v>42307</v>
      </c>
      <c r="B45" s="5" t="s">
        <v>28</v>
      </c>
      <c r="C45" s="5" t="s">
        <v>5</v>
      </c>
      <c r="D45" s="9" t="s">
        <v>36</v>
      </c>
      <c r="E45" s="9">
        <v>20</v>
      </c>
      <c r="F45" s="13">
        <v>2.2000000000000002</v>
      </c>
      <c r="G45" s="13">
        <v>94.455072123444992</v>
      </c>
      <c r="H45" s="13">
        <v>94.607114049337952</v>
      </c>
      <c r="I45" s="13">
        <v>94.853148871122627</v>
      </c>
    </row>
    <row r="46" spans="1:9" x14ac:dyDescent="0.25">
      <c r="A46" s="10">
        <v>42307</v>
      </c>
      <c r="B46" s="5" t="s">
        <v>28</v>
      </c>
      <c r="C46" s="5" t="s">
        <v>5</v>
      </c>
      <c r="D46" s="9" t="s">
        <v>36</v>
      </c>
      <c r="E46" s="9">
        <v>20</v>
      </c>
      <c r="F46" s="13">
        <v>4.38</v>
      </c>
      <c r="G46" s="13">
        <v>26.711791004967157</v>
      </c>
      <c r="H46" s="13">
        <v>6.0791685565551035</v>
      </c>
      <c r="I46" s="13">
        <v>5.5549834025471867</v>
      </c>
    </row>
    <row r="47" spans="1:9" x14ac:dyDescent="0.25">
      <c r="A47" s="10">
        <v>42307</v>
      </c>
      <c r="B47" s="5" t="s">
        <v>28</v>
      </c>
      <c r="C47" s="5" t="s">
        <v>5</v>
      </c>
      <c r="D47" s="9" t="s">
        <v>36</v>
      </c>
      <c r="E47" s="9">
        <v>20</v>
      </c>
      <c r="F47" s="13">
        <v>4.3899999999999997</v>
      </c>
      <c r="G47" s="13">
        <v>33.974949672187847</v>
      </c>
      <c r="H47" s="13">
        <v>13.504273461598181</v>
      </c>
      <c r="I47" s="13">
        <v>14.617347712592499</v>
      </c>
    </row>
    <row r="48" spans="1:9" x14ac:dyDescent="0.25">
      <c r="A48" s="10">
        <v>42307</v>
      </c>
      <c r="B48" s="5" t="s">
        <v>28</v>
      </c>
      <c r="C48" s="5" t="s">
        <v>5</v>
      </c>
      <c r="D48" s="9" t="s">
        <v>36</v>
      </c>
      <c r="E48" s="9">
        <v>20</v>
      </c>
      <c r="F48" s="13">
        <v>8.31</v>
      </c>
      <c r="G48" s="13">
        <v>6.3839668374572884</v>
      </c>
      <c r="H48" s="13">
        <v>2.2136057351928251</v>
      </c>
      <c r="I48" s="13">
        <v>3.4477757487162752</v>
      </c>
    </row>
    <row r="49" spans="1:9" x14ac:dyDescent="0.25">
      <c r="A49" s="10">
        <v>42307</v>
      </c>
      <c r="B49" s="5" t="s">
        <v>28</v>
      </c>
      <c r="C49" s="5" t="s">
        <v>5</v>
      </c>
      <c r="D49" s="9" t="s">
        <v>36</v>
      </c>
      <c r="E49" s="9">
        <v>20</v>
      </c>
      <c r="F49" s="13">
        <v>8.81</v>
      </c>
      <c r="G49" s="13">
        <v>1.9265388969399999</v>
      </c>
      <c r="H49" s="13">
        <v>0</v>
      </c>
      <c r="I49" s="13">
        <v>0</v>
      </c>
    </row>
    <row r="50" spans="1:9" x14ac:dyDescent="0.25">
      <c r="A50" s="10">
        <v>42307</v>
      </c>
      <c r="B50" s="5" t="s">
        <v>28</v>
      </c>
      <c r="C50" s="5" t="s">
        <v>5</v>
      </c>
      <c r="E50" s="9">
        <v>20</v>
      </c>
      <c r="F50" s="13">
        <v>2</v>
      </c>
      <c r="G50" s="13">
        <v>95.473574073748424</v>
      </c>
      <c r="H50" s="13">
        <v>94.791020943777085</v>
      </c>
      <c r="I50" s="13">
        <v>94.754357114133484</v>
      </c>
    </row>
    <row r="51" spans="1:9" x14ac:dyDescent="0.25">
      <c r="A51" s="10">
        <v>42307</v>
      </c>
      <c r="B51" s="5" t="s">
        <v>28</v>
      </c>
      <c r="C51" s="5" t="s">
        <v>5</v>
      </c>
      <c r="E51" s="9">
        <v>20</v>
      </c>
      <c r="F51" s="13">
        <v>2.02</v>
      </c>
      <c r="G51" s="13">
        <v>93.310768169663305</v>
      </c>
      <c r="H51" s="13">
        <v>93.088917982163167</v>
      </c>
      <c r="I51" s="13">
        <v>93.189277337657387</v>
      </c>
    </row>
    <row r="52" spans="1:9" x14ac:dyDescent="0.25">
      <c r="A52" s="10">
        <v>42307</v>
      </c>
      <c r="B52" s="5" t="s">
        <v>28</v>
      </c>
      <c r="C52" s="5" t="s">
        <v>5</v>
      </c>
      <c r="E52" s="9">
        <v>20</v>
      </c>
      <c r="F52" s="13">
        <v>3.34</v>
      </c>
      <c r="G52" s="13">
        <v>90.166286232144571</v>
      </c>
      <c r="H52" s="13">
        <v>63.183839495737537</v>
      </c>
      <c r="I52" s="13">
        <v>34.595816176686789</v>
      </c>
    </row>
    <row r="53" spans="1:9" x14ac:dyDescent="0.25">
      <c r="A53" s="10">
        <v>42307</v>
      </c>
      <c r="B53" s="5" t="s">
        <v>28</v>
      </c>
      <c r="C53" s="5" t="s">
        <v>5</v>
      </c>
      <c r="E53" s="9">
        <v>20</v>
      </c>
      <c r="F53" s="13">
        <v>3.38</v>
      </c>
      <c r="G53" s="13">
        <v>84.996764310046913</v>
      </c>
      <c r="H53" s="13">
        <v>58.236602072297195</v>
      </c>
      <c r="I53" s="13">
        <v>33.663262647632763</v>
      </c>
    </row>
    <row r="54" spans="1:9" x14ac:dyDescent="0.25">
      <c r="A54" s="10">
        <v>42307</v>
      </c>
      <c r="B54" s="5" t="s">
        <v>28</v>
      </c>
      <c r="C54" s="5" t="s">
        <v>5</v>
      </c>
      <c r="E54" s="9">
        <v>20</v>
      </c>
      <c r="F54" s="13">
        <v>6.54</v>
      </c>
      <c r="G54" s="13">
        <v>21.339013621801616</v>
      </c>
      <c r="H54" s="13">
        <v>4.360553621530439</v>
      </c>
      <c r="I54" s="13">
        <v>1.4642586954512371</v>
      </c>
    </row>
    <row r="55" spans="1:9" x14ac:dyDescent="0.25">
      <c r="A55" s="10">
        <v>42307</v>
      </c>
      <c r="B55" s="5" t="s">
        <v>28</v>
      </c>
      <c r="C55" s="5" t="s">
        <v>5</v>
      </c>
      <c r="E55" s="9">
        <v>20</v>
      </c>
      <c r="F55" s="13">
        <v>7.2</v>
      </c>
      <c r="G55" s="13">
        <v>8.746748596405352</v>
      </c>
      <c r="H55" s="13">
        <v>0</v>
      </c>
      <c r="I55" s="13">
        <v>0</v>
      </c>
    </row>
    <row r="56" spans="1:9" x14ac:dyDescent="0.25">
      <c r="A56" s="10">
        <v>42347</v>
      </c>
      <c r="B56" s="5" t="s">
        <v>28</v>
      </c>
      <c r="C56" s="5" t="s">
        <v>37</v>
      </c>
      <c r="D56" s="9" t="s">
        <v>38</v>
      </c>
      <c r="E56" s="9">
        <v>20</v>
      </c>
      <c r="F56" s="13">
        <v>2.1800000000000002</v>
      </c>
      <c r="G56" s="13">
        <v>48.254077339277735</v>
      </c>
      <c r="H56" s="13">
        <v>41.366773473932426</v>
      </c>
      <c r="I56" s="13">
        <v>38.145968032056089</v>
      </c>
    </row>
    <row r="57" spans="1:9" x14ac:dyDescent="0.25">
      <c r="A57" s="10">
        <v>42347</v>
      </c>
      <c r="B57" s="5" t="s">
        <v>28</v>
      </c>
      <c r="C57" s="5" t="s">
        <v>37</v>
      </c>
      <c r="D57" s="9" t="s">
        <v>38</v>
      </c>
      <c r="E57" s="9">
        <v>20</v>
      </c>
      <c r="F57" s="13">
        <v>3.09</v>
      </c>
      <c r="G57" s="13">
        <v>12.042473158889845</v>
      </c>
      <c r="H57" s="13">
        <v>1.2503976246256432</v>
      </c>
      <c r="I57" s="13">
        <v>0</v>
      </c>
    </row>
    <row r="58" spans="1:9" x14ac:dyDescent="0.25">
      <c r="A58" s="10">
        <v>42347</v>
      </c>
      <c r="B58" s="5" t="s">
        <v>28</v>
      </c>
      <c r="C58" s="5" t="s">
        <v>37</v>
      </c>
      <c r="D58" s="9" t="s">
        <v>38</v>
      </c>
      <c r="E58" s="9">
        <v>20</v>
      </c>
      <c r="F58" s="13">
        <v>3.9</v>
      </c>
      <c r="G58" s="13">
        <v>2.9815961295495352</v>
      </c>
      <c r="H58" s="13">
        <v>0.54359299540583939</v>
      </c>
      <c r="I58" s="13">
        <v>0.42948653279187843</v>
      </c>
    </row>
    <row r="59" spans="1:9" x14ac:dyDescent="0.25">
      <c r="A59" s="10">
        <v>42388</v>
      </c>
      <c r="B59" s="5" t="s">
        <v>28</v>
      </c>
      <c r="C59" s="5" t="s">
        <v>39</v>
      </c>
      <c r="E59" s="9">
        <v>20</v>
      </c>
      <c r="F59" s="13">
        <v>2.39</v>
      </c>
      <c r="G59" s="13">
        <v>0</v>
      </c>
      <c r="H59" s="13">
        <v>0</v>
      </c>
      <c r="I59" s="13">
        <v>0</v>
      </c>
    </row>
    <row r="60" spans="1:9" x14ac:dyDescent="0.25">
      <c r="A60" s="10">
        <v>42388</v>
      </c>
      <c r="B60" s="5" t="s">
        <v>28</v>
      </c>
      <c r="C60" s="5" t="s">
        <v>39</v>
      </c>
      <c r="E60" s="9">
        <v>20</v>
      </c>
      <c r="F60" s="13">
        <v>9.58</v>
      </c>
      <c r="G60" s="13">
        <v>58.76503363596521</v>
      </c>
      <c r="H60" s="13">
        <v>59.765496876743661</v>
      </c>
      <c r="I60" s="13">
        <v>59.988857993320281</v>
      </c>
    </row>
    <row r="61" spans="1:9" x14ac:dyDescent="0.25">
      <c r="A61" s="10">
        <v>42388</v>
      </c>
      <c r="B61" s="5" t="s">
        <v>28</v>
      </c>
      <c r="C61" s="5" t="s">
        <v>39</v>
      </c>
      <c r="E61" s="9">
        <v>20</v>
      </c>
      <c r="F61" s="13">
        <v>11.9</v>
      </c>
      <c r="G61" s="13">
        <v>62.912417792163374</v>
      </c>
      <c r="H61" s="13">
        <v>63.467646025896521</v>
      </c>
      <c r="I61" s="13">
        <v>63.015777507970341</v>
      </c>
    </row>
    <row r="62" spans="1:9" x14ac:dyDescent="0.25">
      <c r="A62" s="10">
        <v>42388</v>
      </c>
      <c r="B62" s="5" t="s">
        <v>28</v>
      </c>
      <c r="C62" s="5" t="s">
        <v>37</v>
      </c>
      <c r="E62" s="9">
        <v>20</v>
      </c>
      <c r="F62" s="13">
        <v>2.02</v>
      </c>
      <c r="G62" s="13">
        <v>0</v>
      </c>
      <c r="H62" s="13">
        <v>0</v>
      </c>
      <c r="I62" s="13">
        <v>0</v>
      </c>
    </row>
    <row r="63" spans="1:9" x14ac:dyDescent="0.25">
      <c r="A63" s="10">
        <v>42388</v>
      </c>
      <c r="B63" s="5" t="s">
        <v>28</v>
      </c>
      <c r="C63" s="5" t="s">
        <v>37</v>
      </c>
      <c r="E63" s="9">
        <v>20</v>
      </c>
      <c r="F63" s="13">
        <v>2.93</v>
      </c>
      <c r="G63" s="13">
        <v>8.3394576947253825</v>
      </c>
      <c r="H63" s="13">
        <v>0</v>
      </c>
      <c r="I63" s="13">
        <v>1.8126869409153201</v>
      </c>
    </row>
    <row r="64" spans="1:9" x14ac:dyDescent="0.25">
      <c r="A64" s="10">
        <v>42388</v>
      </c>
      <c r="B64" s="5" t="s">
        <v>28</v>
      </c>
      <c r="C64" s="5" t="s">
        <v>37</v>
      </c>
      <c r="E64" s="9">
        <v>20</v>
      </c>
      <c r="F64" s="13">
        <v>3.92</v>
      </c>
      <c r="G64" s="13">
        <v>94.78624686368218</v>
      </c>
      <c r="H64" s="13">
        <v>90.173766963639054</v>
      </c>
      <c r="I64" s="13">
        <v>87.097002728542449</v>
      </c>
    </row>
    <row r="65" spans="1:9" x14ac:dyDescent="0.25">
      <c r="A65" s="10">
        <v>42388</v>
      </c>
      <c r="B65" s="5" t="s">
        <v>28</v>
      </c>
      <c r="C65" s="5" t="s">
        <v>41</v>
      </c>
      <c r="D65" s="9" t="s">
        <v>38</v>
      </c>
      <c r="E65" s="9">
        <v>20</v>
      </c>
      <c r="F65" s="13">
        <v>2.15</v>
      </c>
      <c r="G65" s="13">
        <v>0</v>
      </c>
      <c r="H65" s="13">
        <v>0</v>
      </c>
      <c r="I65" s="13">
        <v>0</v>
      </c>
    </row>
    <row r="66" spans="1:9" x14ac:dyDescent="0.25">
      <c r="A66" s="10">
        <v>42388</v>
      </c>
      <c r="B66" s="5" t="s">
        <v>28</v>
      </c>
      <c r="C66" s="5" t="s">
        <v>41</v>
      </c>
      <c r="D66" s="9" t="s">
        <v>38</v>
      </c>
      <c r="E66" s="9">
        <v>20</v>
      </c>
      <c r="F66" s="13">
        <v>2.7</v>
      </c>
      <c r="G66" s="13">
        <v>0</v>
      </c>
      <c r="H66" s="13">
        <v>0</v>
      </c>
      <c r="I66" s="13">
        <v>0</v>
      </c>
    </row>
    <row r="67" spans="1:9" x14ac:dyDescent="0.25">
      <c r="A67" s="10">
        <v>42388</v>
      </c>
      <c r="B67" s="5" t="s">
        <v>28</v>
      </c>
      <c r="C67" s="5" t="s">
        <v>41</v>
      </c>
      <c r="D67" s="9" t="s">
        <v>38</v>
      </c>
      <c r="E67" s="9">
        <v>20</v>
      </c>
      <c r="F67" s="13">
        <v>4.0999999999999996</v>
      </c>
      <c r="G67" s="13">
        <v>0</v>
      </c>
      <c r="H67" s="13">
        <v>0</v>
      </c>
      <c r="I67" s="13">
        <v>0</v>
      </c>
    </row>
    <row r="68" spans="1:9" x14ac:dyDescent="0.25">
      <c r="A68" s="10">
        <v>42388</v>
      </c>
      <c r="B68" s="5" t="s">
        <v>28</v>
      </c>
      <c r="C68" s="5" t="s">
        <v>41</v>
      </c>
      <c r="E68" s="9">
        <v>20</v>
      </c>
      <c r="F68" s="13">
        <v>2.29</v>
      </c>
      <c r="G68" s="13">
        <v>0</v>
      </c>
      <c r="H68" s="13">
        <v>0</v>
      </c>
      <c r="I68" s="13">
        <v>0</v>
      </c>
    </row>
    <row r="69" spans="1:9" x14ac:dyDescent="0.25">
      <c r="A69" s="10">
        <v>42388</v>
      </c>
      <c r="B69" s="5" t="s">
        <v>28</v>
      </c>
      <c r="C69" s="5" t="s">
        <v>41</v>
      </c>
      <c r="E69" s="9">
        <v>20</v>
      </c>
      <c r="F69" s="13">
        <v>4.88</v>
      </c>
      <c r="G69" s="13">
        <v>97.595042218346165</v>
      </c>
      <c r="H69" s="13">
        <v>94.16462864798369</v>
      </c>
      <c r="I69" s="13">
        <v>94.70335481617947</v>
      </c>
    </row>
    <row r="70" spans="1:9" x14ac:dyDescent="0.25">
      <c r="A70" s="10">
        <v>42388</v>
      </c>
      <c r="B70" s="5" t="s">
        <v>28</v>
      </c>
      <c r="C70" s="5" t="s">
        <v>41</v>
      </c>
      <c r="E70" s="9">
        <v>20</v>
      </c>
      <c r="F70" s="13">
        <v>11.98</v>
      </c>
      <c r="G70" s="13">
        <v>99.570643867120566</v>
      </c>
      <c r="H70" s="13">
        <v>98.445862467875827</v>
      </c>
      <c r="I70" s="13">
        <v>99.489873085573819</v>
      </c>
    </row>
    <row r="71" spans="1:9" x14ac:dyDescent="0.25">
      <c r="A71" s="10">
        <v>42388</v>
      </c>
      <c r="B71" s="5" t="s">
        <v>28</v>
      </c>
      <c r="C71" s="5" t="s">
        <v>40</v>
      </c>
      <c r="D71" s="9" t="s">
        <v>38</v>
      </c>
      <c r="E71" s="9">
        <v>20</v>
      </c>
      <c r="F71" s="13">
        <v>2.17</v>
      </c>
      <c r="G71" s="13">
        <v>2.3057502398026175</v>
      </c>
      <c r="H71" s="13">
        <v>0</v>
      </c>
      <c r="I71" s="13">
        <v>0</v>
      </c>
    </row>
    <row r="72" spans="1:9" x14ac:dyDescent="0.25">
      <c r="A72" s="10">
        <v>42388</v>
      </c>
      <c r="B72" s="5" t="s">
        <v>28</v>
      </c>
      <c r="C72" s="5" t="s">
        <v>40</v>
      </c>
      <c r="D72" s="9" t="s">
        <v>38</v>
      </c>
      <c r="E72" s="9">
        <v>20</v>
      </c>
      <c r="F72" s="13">
        <v>2.48</v>
      </c>
      <c r="G72" s="13">
        <v>0</v>
      </c>
      <c r="H72" s="13">
        <v>0</v>
      </c>
      <c r="I72" s="13">
        <v>0</v>
      </c>
    </row>
    <row r="73" spans="1:9" x14ac:dyDescent="0.25">
      <c r="A73" s="10">
        <v>42388</v>
      </c>
      <c r="B73" s="5" t="s">
        <v>28</v>
      </c>
      <c r="C73" s="5" t="s">
        <v>40</v>
      </c>
      <c r="D73" s="9" t="s">
        <v>38</v>
      </c>
      <c r="E73" s="9">
        <v>20</v>
      </c>
      <c r="F73" s="13">
        <v>2.68</v>
      </c>
      <c r="G73" s="13">
        <v>0</v>
      </c>
      <c r="H73" s="13">
        <v>0</v>
      </c>
      <c r="I73" s="13">
        <v>0</v>
      </c>
    </row>
    <row r="74" spans="1:9" x14ac:dyDescent="0.25">
      <c r="A74" s="10">
        <v>42388</v>
      </c>
      <c r="B74" s="5" t="s">
        <v>28</v>
      </c>
      <c r="C74" s="5" t="s">
        <v>40</v>
      </c>
      <c r="E74" s="9">
        <v>20</v>
      </c>
      <c r="F74" s="13">
        <v>2.21</v>
      </c>
      <c r="G74" s="13">
        <v>24.084874946295585</v>
      </c>
      <c r="H74" s="13">
        <v>37.911970626405967</v>
      </c>
      <c r="I74" s="13">
        <v>27.247245680441246</v>
      </c>
    </row>
    <row r="75" spans="1:9" x14ac:dyDescent="0.25">
      <c r="A75" s="10">
        <v>42388</v>
      </c>
      <c r="B75" s="5" t="s">
        <v>28</v>
      </c>
      <c r="C75" s="5" t="s">
        <v>40</v>
      </c>
      <c r="E75" s="9">
        <v>20</v>
      </c>
      <c r="F75" s="13">
        <v>4.5599999999999996</v>
      </c>
      <c r="G75" s="13">
        <v>98.43795522161129</v>
      </c>
      <c r="H75" s="13">
        <v>96.81817828333574</v>
      </c>
      <c r="I75" s="13">
        <v>98.700275178205175</v>
      </c>
    </row>
    <row r="76" spans="1:9" x14ac:dyDescent="0.25">
      <c r="A76" s="10">
        <v>42388</v>
      </c>
      <c r="B76" s="5" t="s">
        <v>28</v>
      </c>
      <c r="C76" s="5" t="s">
        <v>40</v>
      </c>
      <c r="E76" s="9">
        <v>20</v>
      </c>
      <c r="F76" s="13">
        <v>11.93</v>
      </c>
      <c r="G76" s="13">
        <v>99.303994964542071</v>
      </c>
      <c r="H76" s="13">
        <v>98.338056508639056</v>
      </c>
      <c r="I76" s="13">
        <v>99.312115092769986</v>
      </c>
    </row>
    <row r="77" spans="1:9" x14ac:dyDescent="0.25">
      <c r="A77" s="10">
        <v>42391</v>
      </c>
      <c r="B77" s="5" t="s">
        <v>28</v>
      </c>
      <c r="C77" s="5" t="s">
        <v>5</v>
      </c>
      <c r="E77" s="9">
        <v>20</v>
      </c>
      <c r="F77" s="13">
        <v>2.15</v>
      </c>
      <c r="G77" s="13">
        <v>31.652009825170268</v>
      </c>
      <c r="H77" s="13">
        <v>24.300951774727153</v>
      </c>
      <c r="I77" s="13">
        <v>21.12537200891158</v>
      </c>
    </row>
    <row r="78" spans="1:9" x14ac:dyDescent="0.25">
      <c r="A78" s="10">
        <v>42391</v>
      </c>
      <c r="B78" s="5" t="s">
        <v>28</v>
      </c>
      <c r="C78" s="5" t="s">
        <v>5</v>
      </c>
      <c r="E78" s="9">
        <v>20</v>
      </c>
      <c r="F78" s="13">
        <v>2.54</v>
      </c>
      <c r="G78" s="13">
        <v>23.70390196314176</v>
      </c>
      <c r="H78" s="13">
        <v>13.085552596699534</v>
      </c>
      <c r="I78" s="13">
        <v>11.658764363115182</v>
      </c>
    </row>
    <row r="79" spans="1:9" x14ac:dyDescent="0.25">
      <c r="A79" s="10">
        <v>42391</v>
      </c>
      <c r="B79" s="5" t="s">
        <v>28</v>
      </c>
      <c r="C79" s="5" t="s">
        <v>5</v>
      </c>
      <c r="E79" s="9">
        <v>20</v>
      </c>
      <c r="F79" s="13">
        <v>2.81</v>
      </c>
      <c r="G79" s="13">
        <v>20.027600212330952</v>
      </c>
      <c r="H79" s="13">
        <v>11.836528266726676</v>
      </c>
      <c r="I79" s="13">
        <v>10.621976708739044</v>
      </c>
    </row>
    <row r="80" spans="1:9" x14ac:dyDescent="0.25">
      <c r="A80" s="10">
        <v>42401</v>
      </c>
      <c r="B80" s="5" t="s">
        <v>28</v>
      </c>
      <c r="C80" s="5" t="s">
        <v>6</v>
      </c>
      <c r="E80" s="9">
        <v>20</v>
      </c>
      <c r="F80" s="13">
        <v>1.99</v>
      </c>
      <c r="G80" s="13">
        <v>88.981744259138623</v>
      </c>
      <c r="H80" s="13">
        <v>73.041926129163002</v>
      </c>
      <c r="I80" s="13">
        <v>67.893115212276584</v>
      </c>
    </row>
    <row r="81" spans="1:9" x14ac:dyDescent="0.25">
      <c r="A81" s="10">
        <v>42401</v>
      </c>
      <c r="B81" s="5" t="s">
        <v>28</v>
      </c>
      <c r="C81" s="5" t="s">
        <v>6</v>
      </c>
      <c r="E81" s="9">
        <v>20</v>
      </c>
      <c r="F81" s="13">
        <v>3.84</v>
      </c>
      <c r="G81" s="13">
        <v>52.103856084789022</v>
      </c>
      <c r="H81" s="13">
        <v>18.55369245001004</v>
      </c>
      <c r="I81" s="13">
        <v>12.405250149004022</v>
      </c>
    </row>
    <row r="82" spans="1:9" x14ac:dyDescent="0.25">
      <c r="A82" s="10">
        <v>42401</v>
      </c>
      <c r="B82" s="5" t="s">
        <v>28</v>
      </c>
      <c r="C82" s="5" t="s">
        <v>6</v>
      </c>
      <c r="E82" s="9">
        <v>20</v>
      </c>
      <c r="F82" s="13">
        <v>8.81</v>
      </c>
      <c r="G82" s="13">
        <v>56.182974684985254</v>
      </c>
      <c r="H82" s="13">
        <v>53.357396020670159</v>
      </c>
      <c r="I82" s="13">
        <v>52.19890250626451</v>
      </c>
    </row>
    <row r="83" spans="1:9" x14ac:dyDescent="0.25">
      <c r="A83" s="10">
        <v>42416</v>
      </c>
      <c r="B83" s="5" t="s">
        <v>28</v>
      </c>
      <c r="C83" s="5" t="s">
        <v>6</v>
      </c>
      <c r="E83" s="9">
        <v>20</v>
      </c>
      <c r="F83" s="13">
        <v>2.17</v>
      </c>
      <c r="G83" s="13">
        <v>92.112902808452674</v>
      </c>
      <c r="H83" s="13">
        <v>86.411114511275073</v>
      </c>
      <c r="I83" s="13">
        <v>84.389267024282972</v>
      </c>
    </row>
    <row r="84" spans="1:9" x14ac:dyDescent="0.25">
      <c r="A84" s="10">
        <v>42416</v>
      </c>
      <c r="B84" s="5" t="s">
        <v>28</v>
      </c>
      <c r="C84" s="5" t="s">
        <v>6</v>
      </c>
      <c r="E84" s="9">
        <v>20</v>
      </c>
      <c r="F84" s="13">
        <v>3.63</v>
      </c>
      <c r="G84" s="13">
        <v>65.412489261366886</v>
      </c>
      <c r="H84" s="13">
        <v>28.59197215518574</v>
      </c>
      <c r="I84" s="13">
        <v>28.716202273432089</v>
      </c>
    </row>
    <row r="85" spans="1:9" x14ac:dyDescent="0.25">
      <c r="A85" s="10">
        <v>42416</v>
      </c>
      <c r="B85" s="5" t="s">
        <v>28</v>
      </c>
      <c r="C85" s="5" t="s">
        <v>6</v>
      </c>
      <c r="E85" s="9">
        <v>20</v>
      </c>
      <c r="F85" s="13">
        <v>8.82</v>
      </c>
      <c r="G85" s="13">
        <v>58.506011161440988</v>
      </c>
      <c r="H85" s="13">
        <v>53.374580117476846</v>
      </c>
      <c r="I85" s="13">
        <v>55.284744727480287</v>
      </c>
    </row>
    <row r="86" spans="1:9" x14ac:dyDescent="0.25">
      <c r="A86" s="10">
        <v>42435</v>
      </c>
      <c r="B86" s="5" t="s">
        <v>28</v>
      </c>
      <c r="C86" s="5" t="s">
        <v>6</v>
      </c>
      <c r="E86" s="9">
        <v>20</v>
      </c>
      <c r="F86" s="13">
        <v>2.21</v>
      </c>
      <c r="G86" s="13">
        <v>85.713122950629057</v>
      </c>
      <c r="H86" s="13">
        <v>85.494206460674164</v>
      </c>
      <c r="I86" s="13">
        <v>84.065467664067057</v>
      </c>
    </row>
    <row r="87" spans="1:9" x14ac:dyDescent="0.25">
      <c r="A87" s="10">
        <v>42435</v>
      </c>
      <c r="B87" s="5" t="s">
        <v>28</v>
      </c>
      <c r="C87" s="5" t="s">
        <v>6</v>
      </c>
      <c r="E87" s="9">
        <v>20</v>
      </c>
      <c r="F87" s="13">
        <v>2.2599999999999998</v>
      </c>
      <c r="G87" s="13">
        <v>85.714285714285722</v>
      </c>
      <c r="H87" s="13">
        <v>85.977001404494374</v>
      </c>
      <c r="I87" s="13">
        <v>84.293596477266703</v>
      </c>
    </row>
    <row r="88" spans="1:9" x14ac:dyDescent="0.25">
      <c r="A88" s="10">
        <v>42435</v>
      </c>
      <c r="B88" s="5" t="s">
        <v>28</v>
      </c>
      <c r="C88" s="5" t="s">
        <v>6</v>
      </c>
      <c r="E88" s="9">
        <v>20</v>
      </c>
      <c r="F88" s="13">
        <v>5.82</v>
      </c>
      <c r="G88" s="13">
        <v>59.869537917722852</v>
      </c>
      <c r="H88" s="13">
        <v>54.801615168539328</v>
      </c>
      <c r="I88" s="13">
        <v>62.285797655048015</v>
      </c>
    </row>
    <row r="89" spans="1:9" x14ac:dyDescent="0.25">
      <c r="A89" s="10">
        <v>42435</v>
      </c>
      <c r="B89" s="5" t="s">
        <v>28</v>
      </c>
      <c r="C89" s="5" t="s">
        <v>6</v>
      </c>
      <c r="E89" s="9">
        <v>20</v>
      </c>
      <c r="F89" s="13">
        <v>5.93</v>
      </c>
      <c r="G89" s="13">
        <v>49.273272714588032</v>
      </c>
      <c r="H89" s="13">
        <v>45.559749531835216</v>
      </c>
      <c r="I89" s="13">
        <v>52.673881903549258</v>
      </c>
    </row>
    <row r="90" spans="1:9" x14ac:dyDescent="0.25">
      <c r="A90" s="10">
        <v>42435</v>
      </c>
      <c r="B90" s="5" t="s">
        <v>28</v>
      </c>
      <c r="C90" s="5" t="s">
        <v>6</v>
      </c>
      <c r="E90" s="9">
        <v>20</v>
      </c>
      <c r="F90" s="13">
        <v>9.1999999999999993</v>
      </c>
      <c r="G90" s="13">
        <v>47.691914141531591</v>
      </c>
      <c r="H90" s="13">
        <v>43.773408239700373</v>
      </c>
      <c r="I90" s="13">
        <v>45.238474189612191</v>
      </c>
    </row>
    <row r="91" spans="1:9" x14ac:dyDescent="0.25">
      <c r="A91" s="10">
        <v>42435</v>
      </c>
      <c r="B91" s="5" t="s">
        <v>28</v>
      </c>
      <c r="C91" s="5" t="s">
        <v>6</v>
      </c>
      <c r="E91" s="9">
        <v>20</v>
      </c>
      <c r="F91" s="13">
        <v>9.23</v>
      </c>
      <c r="G91" s="13">
        <v>45.994279202809238</v>
      </c>
      <c r="H91" s="13">
        <v>40.006144662921351</v>
      </c>
      <c r="I91" s="13">
        <v>43.022176242771494</v>
      </c>
    </row>
    <row r="92" spans="1:9" x14ac:dyDescent="0.25">
      <c r="A92" s="10">
        <v>42454</v>
      </c>
      <c r="B92" s="5" t="s">
        <v>28</v>
      </c>
      <c r="C92" s="5" t="s">
        <v>6</v>
      </c>
      <c r="D92" s="9" t="s">
        <v>46</v>
      </c>
      <c r="E92" s="9">
        <v>20</v>
      </c>
      <c r="F92" s="13">
        <v>1.77</v>
      </c>
      <c r="G92" s="13">
        <v>17.923487452929454</v>
      </c>
      <c r="H92" s="13">
        <v>51.128004217296066</v>
      </c>
      <c r="I92" s="13">
        <v>56.998003644185481</v>
      </c>
    </row>
    <row r="93" spans="1:9" x14ac:dyDescent="0.25">
      <c r="A93" s="10">
        <v>42454</v>
      </c>
      <c r="B93" s="5" t="s">
        <v>28</v>
      </c>
      <c r="C93" s="5" t="s">
        <v>6</v>
      </c>
      <c r="D93" s="9" t="s">
        <v>46</v>
      </c>
      <c r="E93" s="9">
        <v>20</v>
      </c>
      <c r="F93" s="13">
        <v>2.16</v>
      </c>
      <c r="G93" s="13">
        <v>81.949324337200594</v>
      </c>
      <c r="H93" s="13">
        <v>92.445104242731745</v>
      </c>
      <c r="I93" s="13">
        <v>93.58572998132712</v>
      </c>
    </row>
    <row r="94" spans="1:9" x14ac:dyDescent="0.25">
      <c r="A94" s="10">
        <v>42454</v>
      </c>
      <c r="B94" s="5" t="s">
        <v>28</v>
      </c>
      <c r="C94" s="5" t="s">
        <v>6</v>
      </c>
      <c r="D94" s="9" t="s">
        <v>46</v>
      </c>
      <c r="E94" s="9">
        <v>20</v>
      </c>
      <c r="F94" s="13">
        <v>2.52</v>
      </c>
      <c r="G94" s="13">
        <v>96.54363206947896</v>
      </c>
      <c r="H94" s="13">
        <v>98.115326673799714</v>
      </c>
      <c r="I94" s="13">
        <v>98.161122102931444</v>
      </c>
    </row>
    <row r="95" spans="1:9" x14ac:dyDescent="0.25">
      <c r="A95" s="10">
        <v>42454</v>
      </c>
      <c r="B95" s="5" t="s">
        <v>28</v>
      </c>
      <c r="C95" s="5" t="s">
        <v>6</v>
      </c>
      <c r="D95" s="9" t="s">
        <v>46</v>
      </c>
      <c r="E95" s="9">
        <v>20</v>
      </c>
      <c r="F95" s="13">
        <v>7.8</v>
      </c>
      <c r="G95" s="13">
        <v>69.750641900304416</v>
      </c>
      <c r="H95" s="13">
        <v>62.393881602719233</v>
      </c>
      <c r="I95" s="13">
        <v>62.944758551297909</v>
      </c>
    </row>
    <row r="96" spans="1:9" x14ac:dyDescent="0.25">
      <c r="A96" s="10">
        <v>42454</v>
      </c>
      <c r="B96" s="5" t="s">
        <v>28</v>
      </c>
      <c r="C96" s="5" t="s">
        <v>6</v>
      </c>
      <c r="D96" s="9" t="s">
        <v>46</v>
      </c>
      <c r="E96" s="9">
        <v>20</v>
      </c>
      <c r="F96" s="13">
        <v>10.33</v>
      </c>
      <c r="G96" s="13">
        <v>18.587311940044373</v>
      </c>
      <c r="H96" s="13">
        <v>0.8825820552669561</v>
      </c>
      <c r="I96" s="13">
        <v>0</v>
      </c>
    </row>
    <row r="97" spans="1:9" x14ac:dyDescent="0.25">
      <c r="A97" s="10">
        <v>42461</v>
      </c>
      <c r="B97" s="5" t="s">
        <v>28</v>
      </c>
      <c r="C97" s="5" t="s">
        <v>6</v>
      </c>
      <c r="D97" s="9" t="s">
        <v>47</v>
      </c>
      <c r="E97" s="9">
        <v>20</v>
      </c>
      <c r="F97" s="13">
        <v>1.8</v>
      </c>
      <c r="G97" s="13">
        <v>72.374655546323567</v>
      </c>
      <c r="H97" s="13">
        <v>82.135600534960787</v>
      </c>
      <c r="I97" s="13">
        <v>81.956839425583823</v>
      </c>
    </row>
    <row r="98" spans="1:9" x14ac:dyDescent="0.25">
      <c r="A98" s="10">
        <v>42461</v>
      </c>
      <c r="B98" s="5" t="s">
        <v>28</v>
      </c>
      <c r="C98" s="5" t="s">
        <v>6</v>
      </c>
      <c r="D98" s="9" t="s">
        <v>47</v>
      </c>
      <c r="E98" s="9">
        <v>20</v>
      </c>
      <c r="F98" s="13">
        <v>2.1</v>
      </c>
      <c r="G98" s="13">
        <v>88.370429199762128</v>
      </c>
      <c r="H98" s="13">
        <v>87.638755388228702</v>
      </c>
      <c r="I98" s="13">
        <v>86.740155000067119</v>
      </c>
    </row>
    <row r="99" spans="1:9" x14ac:dyDescent="0.25">
      <c r="A99" s="10">
        <v>42461</v>
      </c>
      <c r="B99" s="5" t="s">
        <v>28</v>
      </c>
      <c r="C99" s="5" t="s">
        <v>6</v>
      </c>
      <c r="D99" s="9" t="s">
        <v>47</v>
      </c>
      <c r="E99" s="9">
        <v>20</v>
      </c>
      <c r="F99" s="13">
        <v>4.22</v>
      </c>
      <c r="G99" s="13">
        <v>20.388728440280723</v>
      </c>
      <c r="H99" s="13">
        <v>13.691322853580024</v>
      </c>
      <c r="I99" s="13">
        <v>12.277353209525099</v>
      </c>
    </row>
    <row r="100" spans="1:9" x14ac:dyDescent="0.25">
      <c r="A100" s="10">
        <v>42461</v>
      </c>
      <c r="B100" s="5" t="s">
        <v>28</v>
      </c>
      <c r="C100" s="5" t="s">
        <v>6</v>
      </c>
      <c r="D100" s="9" t="s">
        <v>47</v>
      </c>
      <c r="E100" s="9">
        <v>20</v>
      </c>
      <c r="F100" s="13">
        <v>8.64</v>
      </c>
      <c r="G100" s="13">
        <v>12.224228226843293</v>
      </c>
      <c r="H100" s="13">
        <v>10.851221788751108</v>
      </c>
      <c r="I100" s="13">
        <v>9.5211282390619605</v>
      </c>
    </row>
    <row r="101" spans="1:9" x14ac:dyDescent="0.25">
      <c r="A101" s="10">
        <v>42461</v>
      </c>
      <c r="B101" s="5" t="s">
        <v>28</v>
      </c>
      <c r="C101" s="5" t="s">
        <v>6</v>
      </c>
      <c r="D101" s="9" t="s">
        <v>47</v>
      </c>
      <c r="E101" s="9">
        <v>20</v>
      </c>
      <c r="F101" s="13">
        <v>9.68</v>
      </c>
      <c r="G101" s="13">
        <v>7.1104044702432816</v>
      </c>
      <c r="H101" s="13">
        <v>6.5554839486882122</v>
      </c>
      <c r="I101" s="13">
        <v>5.1285223936680229</v>
      </c>
    </row>
    <row r="102" spans="1:9" x14ac:dyDescent="0.25">
      <c r="A102" s="10">
        <v>42464</v>
      </c>
      <c r="B102" s="5" t="s">
        <v>28</v>
      </c>
      <c r="C102" s="5" t="s">
        <v>7</v>
      </c>
      <c r="D102" s="9" t="s">
        <v>46</v>
      </c>
      <c r="E102" s="9">
        <v>20</v>
      </c>
      <c r="F102" s="13">
        <v>2.0699999999999998</v>
      </c>
      <c r="G102" s="13">
        <v>0</v>
      </c>
      <c r="H102" s="13">
        <v>1.6185580941015187</v>
      </c>
      <c r="I102" s="13">
        <v>0.76527771739812733</v>
      </c>
    </row>
    <row r="103" spans="1:9" x14ac:dyDescent="0.25">
      <c r="A103" s="10">
        <v>42464</v>
      </c>
      <c r="B103" s="5" t="s">
        <v>28</v>
      </c>
      <c r="C103" s="5" t="s">
        <v>7</v>
      </c>
      <c r="D103" s="9" t="s">
        <v>46</v>
      </c>
      <c r="E103" s="9">
        <v>20</v>
      </c>
      <c r="F103" s="13">
        <v>3.58</v>
      </c>
      <c r="G103" s="13">
        <v>6.8532621986989506</v>
      </c>
      <c r="H103" s="13">
        <v>13.145396400313825</v>
      </c>
      <c r="I103" s="13">
        <v>11.024667431162449</v>
      </c>
    </row>
    <row r="104" spans="1:9" x14ac:dyDescent="0.25">
      <c r="A104" s="10">
        <v>42464</v>
      </c>
      <c r="B104" s="5" t="s">
        <v>28</v>
      </c>
      <c r="C104" s="5" t="s">
        <v>7</v>
      </c>
      <c r="D104" s="9" t="s">
        <v>46</v>
      </c>
      <c r="E104" s="9">
        <v>20</v>
      </c>
      <c r="F104" s="13">
        <v>6.48</v>
      </c>
      <c r="G104" s="13">
        <v>98.871684422276573</v>
      </c>
      <c r="H104" s="13">
        <v>95.221251929256596</v>
      </c>
      <c r="I104" s="13">
        <v>99.239084407217334</v>
      </c>
    </row>
    <row r="105" spans="1:9" x14ac:dyDescent="0.25">
      <c r="A105" s="10">
        <v>42464</v>
      </c>
      <c r="B105" s="5" t="s">
        <v>28</v>
      </c>
      <c r="C105" s="5" t="s">
        <v>7</v>
      </c>
      <c r="D105" s="9" t="s">
        <v>46</v>
      </c>
      <c r="E105" s="9">
        <v>20</v>
      </c>
      <c r="F105" s="13">
        <v>8.7799999999999994</v>
      </c>
      <c r="G105" s="13">
        <v>99.289512025781875</v>
      </c>
      <c r="H105" s="13">
        <v>99.289691739935037</v>
      </c>
      <c r="I105" s="13">
        <v>98.924149455829863</v>
      </c>
    </row>
    <row r="106" spans="1:9" x14ac:dyDescent="0.25">
      <c r="A106" s="10">
        <v>42464</v>
      </c>
      <c r="B106" s="5" t="s">
        <v>28</v>
      </c>
      <c r="C106" s="5" t="s">
        <v>7</v>
      </c>
      <c r="D106" s="9" t="s">
        <v>46</v>
      </c>
      <c r="E106" s="9">
        <v>20</v>
      </c>
      <c r="F106" s="13">
        <v>9.75</v>
      </c>
      <c r="G106" s="13">
        <v>98.472001181386517</v>
      </c>
      <c r="H106" s="13">
        <v>98.418723285317455</v>
      </c>
      <c r="I106" s="13">
        <v>98.50854595177249</v>
      </c>
    </row>
    <row r="107" spans="1:9" x14ac:dyDescent="0.25">
      <c r="A107" s="10">
        <v>42464</v>
      </c>
      <c r="B107" s="5" t="s">
        <v>28</v>
      </c>
      <c r="C107" s="5" t="s">
        <v>7</v>
      </c>
      <c r="D107" s="9" t="s">
        <v>46</v>
      </c>
      <c r="E107" s="9">
        <v>20</v>
      </c>
      <c r="F107" s="13">
        <v>10.29</v>
      </c>
      <c r="G107" s="13">
        <v>96.8523495722457</v>
      </c>
      <c r="H107" s="13">
        <v>97.02701249845822</v>
      </c>
      <c r="I107" s="13">
        <v>96.994339713958112</v>
      </c>
    </row>
    <row r="108" spans="1:9" x14ac:dyDescent="0.25">
      <c r="A108" s="10">
        <v>42514</v>
      </c>
      <c r="B108" s="5" t="s">
        <v>28</v>
      </c>
      <c r="C108" s="5" t="s">
        <v>7</v>
      </c>
      <c r="E108" s="9">
        <v>20</v>
      </c>
      <c r="F108" s="13">
        <v>1.72</v>
      </c>
      <c r="G108" s="13">
        <v>15.384588802133958</v>
      </c>
      <c r="H108" s="13">
        <v>21.557545239704336</v>
      </c>
      <c r="I108" s="13">
        <v>16.323048884511394</v>
      </c>
    </row>
    <row r="109" spans="1:9" x14ac:dyDescent="0.25">
      <c r="A109" s="10">
        <v>42514</v>
      </c>
      <c r="B109" s="5" t="s">
        <v>28</v>
      </c>
      <c r="C109" s="5" t="s">
        <v>7</v>
      </c>
      <c r="E109" s="9">
        <v>20</v>
      </c>
      <c r="F109" s="13">
        <v>2.13</v>
      </c>
      <c r="G109" s="13">
        <v>17.484784004682663</v>
      </c>
      <c r="H109" s="13">
        <v>21.102635657903246</v>
      </c>
      <c r="I109" s="13">
        <v>16.171963110202881</v>
      </c>
    </row>
    <row r="110" spans="1:9" x14ac:dyDescent="0.25">
      <c r="A110" s="10">
        <v>42514</v>
      </c>
      <c r="B110" s="5" t="s">
        <v>28</v>
      </c>
      <c r="C110" s="5" t="s">
        <v>7</v>
      </c>
      <c r="E110" s="9">
        <v>20</v>
      </c>
      <c r="F110" s="13">
        <v>2.66</v>
      </c>
      <c r="G110" s="13">
        <v>17.615204770053271</v>
      </c>
      <c r="H110" s="13">
        <v>18.854026817779101</v>
      </c>
      <c r="I110" s="13">
        <v>15.004442765579496</v>
      </c>
    </row>
    <row r="111" spans="1:9" x14ac:dyDescent="0.25">
      <c r="A111" s="10">
        <v>42514</v>
      </c>
      <c r="B111" s="5" t="s">
        <v>28</v>
      </c>
      <c r="C111" s="5" t="s">
        <v>7</v>
      </c>
      <c r="E111" s="9">
        <v>20</v>
      </c>
      <c r="F111" s="13">
        <v>4.6399999999999997</v>
      </c>
      <c r="G111" s="13">
        <v>60.484093237154482</v>
      </c>
      <c r="H111" s="13">
        <v>50.489242103803967</v>
      </c>
      <c r="I111" s="13">
        <v>57.381065236991688</v>
      </c>
    </row>
    <row r="112" spans="1:9" x14ac:dyDescent="0.25">
      <c r="A112" s="10">
        <v>42514</v>
      </c>
      <c r="B112" s="5" t="s">
        <v>28</v>
      </c>
      <c r="C112" s="5" t="s">
        <v>7</v>
      </c>
      <c r="E112" s="9">
        <v>20</v>
      </c>
      <c r="F112" s="13">
        <v>6.73</v>
      </c>
      <c r="G112" s="13">
        <v>91.307765342542083</v>
      </c>
      <c r="H112" s="13">
        <v>91.136491512404589</v>
      </c>
      <c r="I112" s="13">
        <v>94.500048578663893</v>
      </c>
    </row>
    <row r="113" spans="1:9" x14ac:dyDescent="0.25">
      <c r="A113" s="10">
        <v>42514</v>
      </c>
      <c r="B113" s="5" t="s">
        <v>28</v>
      </c>
      <c r="C113" s="5" t="s">
        <v>7</v>
      </c>
      <c r="E113" s="9">
        <v>20</v>
      </c>
      <c r="F113" s="13">
        <v>7.8</v>
      </c>
      <c r="G113" s="13">
        <v>78.742446575830456</v>
      </c>
      <c r="H113" s="13">
        <v>81.109591777993316</v>
      </c>
      <c r="I113" s="13">
        <v>93.703732597567665</v>
      </c>
    </row>
    <row r="114" spans="1:9" x14ac:dyDescent="0.25">
      <c r="A114" s="10">
        <v>42514</v>
      </c>
      <c r="B114" s="5" t="s">
        <v>28</v>
      </c>
      <c r="C114" s="5" t="s">
        <v>7</v>
      </c>
      <c r="E114" s="9">
        <v>20</v>
      </c>
      <c r="F114" s="13">
        <v>9.9499999999999993</v>
      </c>
      <c r="G114" s="13">
        <v>85.486735294145632</v>
      </c>
      <c r="H114" s="13">
        <v>88.677983118456666</v>
      </c>
      <c r="I114" s="13">
        <v>87.077681727349528</v>
      </c>
    </row>
    <row r="115" spans="1:9" x14ac:dyDescent="0.25">
      <c r="A115" s="10">
        <v>42519</v>
      </c>
      <c r="B115" s="5" t="s">
        <v>28</v>
      </c>
      <c r="C115" s="5" t="s">
        <v>6</v>
      </c>
      <c r="D115" s="9" t="s">
        <v>48</v>
      </c>
      <c r="E115" s="9">
        <v>20</v>
      </c>
      <c r="F115" s="13">
        <v>1.99</v>
      </c>
      <c r="G115" s="13">
        <v>61.228764924996185</v>
      </c>
      <c r="H115" s="13">
        <v>63.315402744165418</v>
      </c>
      <c r="I115" s="13">
        <v>57.28006086799008</v>
      </c>
    </row>
    <row r="116" spans="1:9" x14ac:dyDescent="0.25">
      <c r="A116" s="10">
        <v>42519</v>
      </c>
      <c r="B116" s="5" t="s">
        <v>28</v>
      </c>
      <c r="C116" s="5" t="s">
        <v>6</v>
      </c>
      <c r="D116" s="9" t="s">
        <v>48</v>
      </c>
      <c r="E116" s="9">
        <v>20</v>
      </c>
      <c r="F116" s="13">
        <v>2.59</v>
      </c>
      <c r="G116" s="13">
        <v>84.238523033057547</v>
      </c>
      <c r="H116" s="13">
        <v>85.777516011535852</v>
      </c>
      <c r="I116" s="13">
        <v>83.57454100596577</v>
      </c>
    </row>
    <row r="117" spans="1:9" x14ac:dyDescent="0.25">
      <c r="A117" s="10">
        <v>42519</v>
      </c>
      <c r="B117" s="5" t="s">
        <v>28</v>
      </c>
      <c r="C117" s="5" t="s">
        <v>6</v>
      </c>
      <c r="D117" s="9" t="s">
        <v>48</v>
      </c>
      <c r="E117" s="9">
        <v>20</v>
      </c>
      <c r="F117" s="13">
        <v>6.58</v>
      </c>
      <c r="G117" s="13">
        <v>96.176331599271421</v>
      </c>
      <c r="H117" s="13">
        <v>96.963885433271258</v>
      </c>
      <c r="I117" s="13">
        <v>97.044674586113288</v>
      </c>
    </row>
    <row r="118" spans="1:9" x14ac:dyDescent="0.25">
      <c r="A118" s="10">
        <v>42519</v>
      </c>
      <c r="B118" s="5" t="s">
        <v>28</v>
      </c>
      <c r="C118" s="5" t="s">
        <v>6</v>
      </c>
      <c r="D118" s="9" t="s">
        <v>48</v>
      </c>
      <c r="E118" s="9">
        <v>20</v>
      </c>
      <c r="F118" s="13">
        <v>8.81</v>
      </c>
      <c r="G118" s="13">
        <v>52.353289811668603</v>
      </c>
      <c r="H118" s="13">
        <v>50.925431180063342</v>
      </c>
      <c r="I118" s="13">
        <v>49.477013515931475</v>
      </c>
    </row>
    <row r="119" spans="1:9" x14ac:dyDescent="0.25">
      <c r="A119" s="10">
        <v>42519</v>
      </c>
      <c r="B119" s="5" t="s">
        <v>28</v>
      </c>
      <c r="C119" s="5" t="s">
        <v>6</v>
      </c>
      <c r="D119" s="9" t="s">
        <v>48</v>
      </c>
      <c r="E119" s="9">
        <v>20</v>
      </c>
      <c r="F119" s="13">
        <v>9.9</v>
      </c>
      <c r="G119" s="13">
        <v>2.5387242498974061</v>
      </c>
      <c r="H119" s="13">
        <v>3.0187288525560407</v>
      </c>
      <c r="I119" s="13">
        <v>4.7203573574665869</v>
      </c>
    </row>
    <row r="120" spans="1:9" x14ac:dyDescent="0.25">
      <c r="A120" s="10">
        <v>42519</v>
      </c>
      <c r="B120" s="5" t="s">
        <v>28</v>
      </c>
      <c r="C120" s="5" t="s">
        <v>7</v>
      </c>
      <c r="D120" s="9" t="s">
        <v>48</v>
      </c>
      <c r="E120" s="9">
        <v>20</v>
      </c>
      <c r="F120" s="13">
        <v>2.15</v>
      </c>
      <c r="G120" s="13">
        <v>0</v>
      </c>
      <c r="H120" s="13">
        <v>0</v>
      </c>
      <c r="I120" s="13">
        <v>0</v>
      </c>
    </row>
    <row r="121" spans="1:9" x14ac:dyDescent="0.25">
      <c r="A121" s="10">
        <v>42519</v>
      </c>
      <c r="B121" s="5" t="s">
        <v>28</v>
      </c>
      <c r="C121" s="5" t="s">
        <v>7</v>
      </c>
      <c r="D121" s="9" t="s">
        <v>48</v>
      </c>
      <c r="E121" s="9">
        <v>20</v>
      </c>
      <c r="F121" s="13">
        <v>4.0999999999999996</v>
      </c>
      <c r="G121" s="13">
        <v>3.1252118016305008</v>
      </c>
      <c r="H121" s="13">
        <v>16.559861166210442</v>
      </c>
      <c r="I121" s="13">
        <v>17.706835641529995</v>
      </c>
    </row>
    <row r="122" spans="1:9" x14ac:dyDescent="0.25">
      <c r="A122" s="10">
        <v>42519</v>
      </c>
      <c r="B122" s="5" t="s">
        <v>28</v>
      </c>
      <c r="C122" s="5" t="s">
        <v>7</v>
      </c>
      <c r="D122" s="9" t="s">
        <v>48</v>
      </c>
      <c r="E122" s="9">
        <v>20</v>
      </c>
      <c r="F122" s="13">
        <v>6.66</v>
      </c>
      <c r="G122" s="13">
        <v>99.494443522966321</v>
      </c>
      <c r="H122" s="13">
        <v>99.499580140947828</v>
      </c>
      <c r="I122" s="13">
        <v>99.578616502989064</v>
      </c>
    </row>
    <row r="123" spans="1:9" x14ac:dyDescent="0.25">
      <c r="A123" s="10">
        <v>42519</v>
      </c>
      <c r="B123" s="5" t="s">
        <v>28</v>
      </c>
      <c r="C123" s="5" t="s">
        <v>7</v>
      </c>
      <c r="D123" s="9" t="s">
        <v>48</v>
      </c>
      <c r="E123" s="9">
        <v>20</v>
      </c>
      <c r="F123" s="13">
        <v>9.1199999999999992</v>
      </c>
      <c r="G123" s="13">
        <v>98.485937704568968</v>
      </c>
      <c r="H123" s="13">
        <v>98.504231283950332</v>
      </c>
      <c r="I123" s="13">
        <v>98.469319938775527</v>
      </c>
    </row>
    <row r="124" spans="1:9" x14ac:dyDescent="0.25">
      <c r="A124" s="10">
        <v>42519</v>
      </c>
      <c r="B124" s="5" t="s">
        <v>28</v>
      </c>
      <c r="C124" s="5" t="s">
        <v>7</v>
      </c>
      <c r="D124" s="9" t="s">
        <v>48</v>
      </c>
      <c r="E124" s="9">
        <v>20</v>
      </c>
      <c r="F124" s="13">
        <v>10.09</v>
      </c>
      <c r="G124" s="13">
        <v>98.759167323914014</v>
      </c>
      <c r="H124" s="13">
        <v>98.748897403785065</v>
      </c>
      <c r="I124" s="13">
        <v>98.791816119119375</v>
      </c>
    </row>
    <row r="125" spans="1:9" x14ac:dyDescent="0.25">
      <c r="A125" s="10">
        <v>42550</v>
      </c>
      <c r="B125" s="5" t="s">
        <v>28</v>
      </c>
      <c r="C125" s="5" t="s">
        <v>43</v>
      </c>
      <c r="E125" s="9">
        <v>20</v>
      </c>
      <c r="F125" s="13">
        <v>1.6</v>
      </c>
      <c r="G125" s="13">
        <v>97.636688679925754</v>
      </c>
      <c r="H125" s="13">
        <v>97.16915461377495</v>
      </c>
      <c r="I125" s="13">
        <v>92.385479185245515</v>
      </c>
    </row>
    <row r="126" spans="1:9" x14ac:dyDescent="0.25">
      <c r="A126" s="10">
        <v>42550</v>
      </c>
      <c r="B126" s="5" t="s">
        <v>28</v>
      </c>
      <c r="C126" s="5" t="s">
        <v>43</v>
      </c>
      <c r="E126" s="9">
        <v>20</v>
      </c>
      <c r="F126" s="13">
        <v>2.0099999999999998</v>
      </c>
      <c r="G126" s="13">
        <v>98.069135561681236</v>
      </c>
      <c r="H126" s="13">
        <v>97.816048591593002</v>
      </c>
      <c r="I126" s="13">
        <v>94.277398150700108</v>
      </c>
    </row>
    <row r="127" spans="1:9" x14ac:dyDescent="0.25">
      <c r="A127" s="10">
        <v>42550</v>
      </c>
      <c r="B127" s="5" t="s">
        <v>28</v>
      </c>
      <c r="C127" s="5" t="s">
        <v>43</v>
      </c>
      <c r="E127" s="9">
        <v>20</v>
      </c>
      <c r="F127" s="13">
        <v>2.31</v>
      </c>
      <c r="G127" s="13">
        <v>97.600861512890006</v>
      </c>
      <c r="H127" s="13">
        <v>97.346279107865001</v>
      </c>
      <c r="I127" s="13">
        <v>93.970254116366974</v>
      </c>
    </row>
    <row r="128" spans="1:9" x14ac:dyDescent="0.25">
      <c r="A128" s="10">
        <v>42550</v>
      </c>
      <c r="B128" s="5" t="s">
        <v>28</v>
      </c>
      <c r="C128" s="5" t="s">
        <v>43</v>
      </c>
      <c r="E128" s="9">
        <v>20</v>
      </c>
      <c r="F128" s="13">
        <v>7.03</v>
      </c>
      <c r="G128" s="13">
        <v>95.67649858804198</v>
      </c>
      <c r="H128" s="13">
        <v>96.834322626604717</v>
      </c>
      <c r="I128" s="13">
        <v>97.489989206494769</v>
      </c>
    </row>
    <row r="129" spans="1:9" x14ac:dyDescent="0.25">
      <c r="A129" s="10">
        <v>42550</v>
      </c>
      <c r="B129" s="5" t="s">
        <v>28</v>
      </c>
      <c r="C129" s="5" t="s">
        <v>43</v>
      </c>
      <c r="E129" s="9">
        <v>20</v>
      </c>
      <c r="F129" s="13">
        <v>8.91</v>
      </c>
      <c r="G129" s="13">
        <v>97.997259200095712</v>
      </c>
      <c r="H129" s="13">
        <v>97.715517078215569</v>
      </c>
      <c r="I129" s="13">
        <v>97.822442870577703</v>
      </c>
    </row>
    <row r="130" spans="1:9" x14ac:dyDescent="0.25">
      <c r="A130" s="10">
        <v>42550</v>
      </c>
      <c r="B130" s="5" t="s">
        <v>28</v>
      </c>
      <c r="C130" s="5" t="s">
        <v>43</v>
      </c>
      <c r="E130" s="9">
        <v>20</v>
      </c>
      <c r="F130" s="13">
        <v>10.45</v>
      </c>
      <c r="G130" s="13">
        <v>97.247124105724708</v>
      </c>
      <c r="H130" s="13">
        <v>97.189857603023569</v>
      </c>
      <c r="I130" s="13">
        <v>97.190635684685972</v>
      </c>
    </row>
    <row r="131" spans="1:9" x14ac:dyDescent="0.25">
      <c r="A131" s="10">
        <v>42552</v>
      </c>
      <c r="B131" s="5" t="s">
        <v>28</v>
      </c>
      <c r="C131" s="5" t="s">
        <v>43</v>
      </c>
      <c r="E131" s="9">
        <v>20</v>
      </c>
      <c r="F131" s="13">
        <v>1.57</v>
      </c>
      <c r="G131" s="13">
        <v>97.896025712973838</v>
      </c>
      <c r="H131" s="13">
        <v>97.405790286827425</v>
      </c>
      <c r="I131" s="13">
        <v>93.161058367507437</v>
      </c>
    </row>
    <row r="132" spans="1:9" x14ac:dyDescent="0.25">
      <c r="A132" s="10">
        <v>42552</v>
      </c>
      <c r="B132" s="5" t="s">
        <v>28</v>
      </c>
      <c r="C132" s="5" t="s">
        <v>43</v>
      </c>
      <c r="E132" s="9">
        <v>20</v>
      </c>
      <c r="F132" s="13">
        <v>1.96</v>
      </c>
      <c r="G132" s="13">
        <v>98.018468445487471</v>
      </c>
      <c r="H132" s="13">
        <v>97.741653791898969</v>
      </c>
      <c r="I132" s="13">
        <v>94.280096623785184</v>
      </c>
    </row>
    <row r="133" spans="1:9" x14ac:dyDescent="0.25">
      <c r="A133" s="10">
        <v>42552</v>
      </c>
      <c r="B133" s="5" t="s">
        <v>28</v>
      </c>
      <c r="C133" s="5" t="s">
        <v>43</v>
      </c>
      <c r="E133" s="9">
        <v>20</v>
      </c>
      <c r="F133" s="13">
        <v>2.33</v>
      </c>
      <c r="G133" s="13">
        <v>97.392990153563602</v>
      </c>
      <c r="H133" s="13">
        <v>96.981258816417011</v>
      </c>
      <c r="I133" s="13">
        <v>93.389135441829112</v>
      </c>
    </row>
    <row r="134" spans="1:9" x14ac:dyDescent="0.25">
      <c r="A134" s="10">
        <v>42552</v>
      </c>
      <c r="B134" s="5" t="s">
        <v>28</v>
      </c>
      <c r="C134" s="5" t="s">
        <v>43</v>
      </c>
      <c r="E134" s="9">
        <v>20</v>
      </c>
      <c r="F134" s="13">
        <v>2.92</v>
      </c>
      <c r="G134" s="13">
        <v>93.348298556196113</v>
      </c>
      <c r="H134" s="13">
        <v>92.1206421710217</v>
      </c>
      <c r="I134" s="13">
        <v>88.687152407168128</v>
      </c>
    </row>
    <row r="135" spans="1:9" x14ac:dyDescent="0.25">
      <c r="A135" s="10">
        <v>42552</v>
      </c>
      <c r="B135" s="5" t="s">
        <v>28</v>
      </c>
      <c r="C135" s="5" t="s">
        <v>43</v>
      </c>
      <c r="E135" s="9">
        <v>20</v>
      </c>
      <c r="F135" s="13">
        <v>4.37</v>
      </c>
      <c r="G135" s="13">
        <v>49.880108157747053</v>
      </c>
      <c r="H135" s="13">
        <v>65.54174783368039</v>
      </c>
      <c r="I135" s="13">
        <v>84.987360260659514</v>
      </c>
    </row>
    <row r="136" spans="1:9" x14ac:dyDescent="0.25">
      <c r="A136" s="10">
        <v>42552</v>
      </c>
      <c r="B136" s="5" t="s">
        <v>28</v>
      </c>
      <c r="C136" s="5" t="s">
        <v>43</v>
      </c>
      <c r="E136" s="9">
        <v>20</v>
      </c>
      <c r="F136" s="13">
        <v>5.45</v>
      </c>
      <c r="G136" s="13">
        <v>67.429212795265542</v>
      </c>
      <c r="H136" s="13">
        <v>86.944313830859144</v>
      </c>
      <c r="I136" s="13">
        <v>94.159878658502322</v>
      </c>
    </row>
    <row r="137" spans="1:9" x14ac:dyDescent="0.25">
      <c r="A137" s="10">
        <v>42552</v>
      </c>
      <c r="B137" s="5" t="s">
        <v>28</v>
      </c>
      <c r="C137" s="5" t="s">
        <v>43</v>
      </c>
      <c r="E137" s="9">
        <v>20</v>
      </c>
      <c r="F137" s="13">
        <v>6.92</v>
      </c>
      <c r="G137" s="13">
        <v>94.393143206979232</v>
      </c>
      <c r="H137" s="13">
        <v>95.840666353194052</v>
      </c>
      <c r="I137" s="13">
        <v>96.863097578787702</v>
      </c>
    </row>
    <row r="138" spans="1:9" x14ac:dyDescent="0.25">
      <c r="A138" s="10">
        <v>42552</v>
      </c>
      <c r="B138" s="5" t="s">
        <v>28</v>
      </c>
      <c r="C138" s="5" t="s">
        <v>43</v>
      </c>
      <c r="E138" s="9">
        <v>20</v>
      </c>
      <c r="F138" s="13">
        <v>8.7200000000000006</v>
      </c>
      <c r="G138" s="13">
        <v>97.198102137646032</v>
      </c>
      <c r="H138" s="13">
        <v>96.692416202055483</v>
      </c>
      <c r="I138" s="13">
        <v>97.068704005392959</v>
      </c>
    </row>
    <row r="139" spans="1:9" x14ac:dyDescent="0.25">
      <c r="A139" s="10">
        <v>42552</v>
      </c>
      <c r="B139" s="5" t="s">
        <v>28</v>
      </c>
      <c r="C139" s="5" t="s">
        <v>43</v>
      </c>
      <c r="E139" s="9">
        <v>20</v>
      </c>
      <c r="F139" s="13">
        <v>10.210000000000001</v>
      </c>
      <c r="G139" s="13">
        <v>95.660425488495477</v>
      </c>
      <c r="H139" s="13">
        <v>95.319406193323033</v>
      </c>
      <c r="I139" s="13">
        <v>95.619347227683832</v>
      </c>
    </row>
    <row r="140" spans="1:9" x14ac:dyDescent="0.25">
      <c r="A140" s="10">
        <v>42559</v>
      </c>
      <c r="B140" s="5" t="s">
        <v>28</v>
      </c>
      <c r="C140" s="5" t="s">
        <v>44</v>
      </c>
      <c r="E140" s="9">
        <v>20</v>
      </c>
      <c r="F140" s="13">
        <v>1.45</v>
      </c>
      <c r="G140" s="13">
        <v>0</v>
      </c>
      <c r="H140" s="13">
        <v>0</v>
      </c>
      <c r="I140" s="13">
        <v>0</v>
      </c>
    </row>
    <row r="141" spans="1:9" x14ac:dyDescent="0.25">
      <c r="A141" s="10">
        <v>42559</v>
      </c>
      <c r="B141" s="5" t="s">
        <v>28</v>
      </c>
      <c r="C141" s="5" t="s">
        <v>44</v>
      </c>
      <c r="E141" s="9">
        <v>20</v>
      </c>
      <c r="F141" s="13">
        <v>1.77</v>
      </c>
      <c r="G141" s="13">
        <v>0</v>
      </c>
      <c r="H141" s="13">
        <v>0</v>
      </c>
      <c r="I141" s="13">
        <v>0</v>
      </c>
    </row>
    <row r="142" spans="1:9" x14ac:dyDescent="0.25">
      <c r="A142" s="10">
        <v>42559</v>
      </c>
      <c r="B142" s="5" t="s">
        <v>28</v>
      </c>
      <c r="C142" s="5" t="s">
        <v>44</v>
      </c>
      <c r="E142" s="9">
        <v>20</v>
      </c>
      <c r="F142" s="13">
        <v>2.0699999999999998</v>
      </c>
      <c r="G142" s="13">
        <v>0</v>
      </c>
      <c r="H142" s="13">
        <v>0</v>
      </c>
      <c r="I142" s="13">
        <v>0</v>
      </c>
    </row>
    <row r="143" spans="1:9" x14ac:dyDescent="0.25">
      <c r="A143" s="10">
        <v>42559</v>
      </c>
      <c r="B143" s="5" t="s">
        <v>28</v>
      </c>
      <c r="C143" s="5" t="s">
        <v>44</v>
      </c>
      <c r="E143" s="9">
        <v>20</v>
      </c>
      <c r="F143" s="13">
        <v>2.4300000000000002</v>
      </c>
      <c r="G143" s="13">
        <v>0</v>
      </c>
      <c r="H143" s="13">
        <v>0</v>
      </c>
      <c r="I143" s="13">
        <v>0</v>
      </c>
    </row>
    <row r="144" spans="1:9" x14ac:dyDescent="0.25">
      <c r="A144" s="10">
        <v>42559</v>
      </c>
      <c r="B144" s="5" t="s">
        <v>28</v>
      </c>
      <c r="C144" s="5" t="s">
        <v>44</v>
      </c>
      <c r="E144" s="9">
        <v>20</v>
      </c>
      <c r="F144" s="13">
        <v>4.5</v>
      </c>
      <c r="G144" s="13">
        <v>2.0672225533345689</v>
      </c>
      <c r="H144" s="13">
        <v>6.5336373291556615</v>
      </c>
      <c r="I144" s="13">
        <v>7.0017791561126312</v>
      </c>
    </row>
    <row r="145" spans="1:9" x14ac:dyDescent="0.25">
      <c r="A145" s="10">
        <v>42559</v>
      </c>
      <c r="B145" s="5" t="s">
        <v>28</v>
      </c>
      <c r="C145" s="5" t="s">
        <v>44</v>
      </c>
      <c r="E145" s="9">
        <v>20</v>
      </c>
      <c r="F145" s="13">
        <v>6.32</v>
      </c>
      <c r="G145" s="13">
        <v>35.578103852909415</v>
      </c>
      <c r="H145" s="13">
        <v>53.476430740200783</v>
      </c>
      <c r="I145" s="13">
        <v>77.709851689241674</v>
      </c>
    </row>
    <row r="146" spans="1:9" x14ac:dyDescent="0.25">
      <c r="A146" s="10">
        <v>42559</v>
      </c>
      <c r="B146" s="5" t="s">
        <v>28</v>
      </c>
      <c r="C146" s="5" t="s">
        <v>44</v>
      </c>
      <c r="E146" s="9">
        <v>20</v>
      </c>
      <c r="F146" s="13">
        <v>6.99</v>
      </c>
      <c r="G146" s="13">
        <v>76.76797016432144</v>
      </c>
      <c r="H146" s="13">
        <v>84.968546173839769</v>
      </c>
      <c r="I146" s="13">
        <v>93.662206540306386</v>
      </c>
    </row>
    <row r="147" spans="1:9" x14ac:dyDescent="0.25">
      <c r="A147" s="10">
        <v>42559</v>
      </c>
      <c r="B147" s="5" t="s">
        <v>28</v>
      </c>
      <c r="C147" s="5" t="s">
        <v>44</v>
      </c>
      <c r="E147" s="9">
        <v>20</v>
      </c>
      <c r="F147" s="13">
        <v>8.4499999999999993</v>
      </c>
      <c r="G147" s="13">
        <v>49.061546282145429</v>
      </c>
      <c r="H147" s="13">
        <v>51.696763673513381</v>
      </c>
      <c r="I147" s="13">
        <v>54.683873250359397</v>
      </c>
    </row>
    <row r="148" spans="1:9" x14ac:dyDescent="0.25">
      <c r="A148" s="10">
        <v>42559</v>
      </c>
      <c r="B148" s="5" t="s">
        <v>28</v>
      </c>
      <c r="C148" s="5" t="s">
        <v>44</v>
      </c>
      <c r="E148" s="9">
        <v>20</v>
      </c>
      <c r="F148" s="13">
        <v>9.58</v>
      </c>
      <c r="G148" s="13">
        <v>40.539965743085318</v>
      </c>
      <c r="H148" s="13">
        <v>41.618861838369824</v>
      </c>
      <c r="I148" s="13">
        <v>41.664440356016406</v>
      </c>
    </row>
    <row r="149" spans="1:9" x14ac:dyDescent="0.25">
      <c r="A149" s="10">
        <v>42559</v>
      </c>
      <c r="B149" s="5" t="s">
        <v>28</v>
      </c>
      <c r="C149" s="5" t="s">
        <v>45</v>
      </c>
      <c r="E149" s="9">
        <v>20</v>
      </c>
      <c r="F149" s="13">
        <v>1.68</v>
      </c>
      <c r="G149" s="13">
        <v>0</v>
      </c>
      <c r="H149" s="13">
        <v>0</v>
      </c>
      <c r="I149" s="13">
        <v>0</v>
      </c>
    </row>
    <row r="150" spans="1:9" x14ac:dyDescent="0.25">
      <c r="A150" s="10">
        <v>42559</v>
      </c>
      <c r="B150" s="5" t="s">
        <v>28</v>
      </c>
      <c r="C150" s="5" t="s">
        <v>45</v>
      </c>
      <c r="E150" s="9">
        <v>20</v>
      </c>
      <c r="F150" s="13">
        <v>2.38</v>
      </c>
      <c r="G150" s="13">
        <v>0</v>
      </c>
      <c r="H150" s="13">
        <v>0</v>
      </c>
      <c r="I150" s="13">
        <v>0</v>
      </c>
    </row>
    <row r="151" spans="1:9" x14ac:dyDescent="0.25">
      <c r="A151" s="10">
        <v>42559</v>
      </c>
      <c r="B151" s="5" t="s">
        <v>28</v>
      </c>
      <c r="C151" s="5" t="s">
        <v>45</v>
      </c>
      <c r="E151" s="9">
        <v>20</v>
      </c>
      <c r="F151" s="13">
        <v>5.63</v>
      </c>
      <c r="G151" s="13">
        <v>5.7723384902265806</v>
      </c>
      <c r="H151" s="13">
        <v>6.6474305656600059</v>
      </c>
      <c r="I151" s="13">
        <v>5.6337559019707601</v>
      </c>
    </row>
    <row r="152" spans="1:9" x14ac:dyDescent="0.25">
      <c r="A152" s="10">
        <v>42559</v>
      </c>
      <c r="B152" s="5" t="s">
        <v>28</v>
      </c>
      <c r="C152" s="5" t="s">
        <v>45</v>
      </c>
      <c r="E152" s="9">
        <v>20</v>
      </c>
      <c r="F152" s="13">
        <v>8.07</v>
      </c>
      <c r="G152" s="13">
        <v>85.381641928248911</v>
      </c>
      <c r="H152" s="13">
        <v>79.601853424542128</v>
      </c>
      <c r="I152" s="13">
        <v>77.388875657764999</v>
      </c>
    </row>
    <row r="153" spans="1:9" x14ac:dyDescent="0.25">
      <c r="A153" s="10">
        <v>42559</v>
      </c>
      <c r="B153" s="5" t="s">
        <v>28</v>
      </c>
      <c r="C153" s="5" t="s">
        <v>45</v>
      </c>
      <c r="E153" s="9">
        <v>20</v>
      </c>
      <c r="F153" s="13">
        <v>9.31</v>
      </c>
      <c r="G153" s="13">
        <v>80.417184388806874</v>
      </c>
      <c r="H153" s="13">
        <v>86.544468946870865</v>
      </c>
      <c r="I153" s="13">
        <v>90.55614245851045</v>
      </c>
    </row>
    <row r="154" spans="1:9" x14ac:dyDescent="0.25">
      <c r="A154" s="10">
        <v>42559</v>
      </c>
      <c r="B154" s="5" t="s">
        <v>28</v>
      </c>
      <c r="C154" s="5" t="s">
        <v>45</v>
      </c>
      <c r="E154" s="9">
        <v>20</v>
      </c>
      <c r="F154" s="13">
        <v>9.69</v>
      </c>
      <c r="G154" s="13">
        <v>79.504099272868459</v>
      </c>
      <c r="H154" s="13">
        <v>81.284470856590346</v>
      </c>
      <c r="I154" s="13">
        <v>82.181421899673822</v>
      </c>
    </row>
    <row r="155" spans="1:9" x14ac:dyDescent="0.25">
      <c r="A155" s="10">
        <v>42559</v>
      </c>
      <c r="B155" s="5" t="s">
        <v>28</v>
      </c>
      <c r="C155" s="5" t="s">
        <v>45</v>
      </c>
      <c r="E155" s="9">
        <v>20</v>
      </c>
      <c r="F155" s="13">
        <v>10.039999999999999</v>
      </c>
      <c r="G155" s="13">
        <v>84.002457680982332</v>
      </c>
      <c r="H155" s="13">
        <v>84.430017784397364</v>
      </c>
      <c r="I155" s="13">
        <v>84.884505500232777</v>
      </c>
    </row>
    <row r="156" spans="1:9" x14ac:dyDescent="0.25">
      <c r="A156" s="10">
        <v>42559</v>
      </c>
      <c r="B156" s="5" t="s">
        <v>28</v>
      </c>
      <c r="C156" s="5" t="s">
        <v>45</v>
      </c>
      <c r="E156" s="9">
        <v>20</v>
      </c>
      <c r="F156" s="13">
        <v>10.39</v>
      </c>
      <c r="G156" s="13">
        <v>70.578725603185262</v>
      </c>
      <c r="H156" s="13">
        <v>70.635082620206077</v>
      </c>
      <c r="I156" s="13">
        <v>71.034715729074819</v>
      </c>
    </row>
    <row r="157" spans="1:9" x14ac:dyDescent="0.25">
      <c r="A157" s="10">
        <v>42559</v>
      </c>
      <c r="B157" s="5" t="s">
        <v>28</v>
      </c>
      <c r="C157" s="5" t="s">
        <v>45</v>
      </c>
      <c r="E157" s="9">
        <v>20</v>
      </c>
      <c r="F157" s="13">
        <v>10.96</v>
      </c>
      <c r="G157" s="13">
        <v>46.422033668875088</v>
      </c>
      <c r="H157" s="13">
        <v>46.759714602316947</v>
      </c>
      <c r="I157" s="13">
        <v>47.242769579025676</v>
      </c>
    </row>
    <row r="158" spans="1:9" x14ac:dyDescent="0.25">
      <c r="A158" s="10">
        <v>42635</v>
      </c>
      <c r="B158" s="5" t="s">
        <v>28</v>
      </c>
      <c r="C158" s="5" t="s">
        <v>7</v>
      </c>
      <c r="E158" s="9">
        <v>20</v>
      </c>
      <c r="F158" s="13">
        <v>1.69</v>
      </c>
      <c r="G158" s="13">
        <v>0</v>
      </c>
      <c r="H158" s="13">
        <v>0</v>
      </c>
      <c r="I158" s="13">
        <v>0</v>
      </c>
    </row>
    <row r="159" spans="1:9" x14ac:dyDescent="0.25">
      <c r="A159" s="10">
        <v>42635</v>
      </c>
      <c r="B159" s="5" t="s">
        <v>28</v>
      </c>
      <c r="C159" s="5" t="s">
        <v>7</v>
      </c>
      <c r="E159" s="9">
        <v>20</v>
      </c>
      <c r="F159" s="13">
        <v>1.99</v>
      </c>
      <c r="G159" s="13">
        <v>1.7357254897470753</v>
      </c>
      <c r="H159" s="13">
        <v>0.27662163027469822</v>
      </c>
      <c r="I159" s="13">
        <v>0</v>
      </c>
    </row>
    <row r="160" spans="1:9" x14ac:dyDescent="0.25">
      <c r="A160" s="10">
        <v>42635</v>
      </c>
      <c r="B160" s="5" t="s">
        <v>28</v>
      </c>
      <c r="C160" s="5" t="s">
        <v>7</v>
      </c>
      <c r="E160" s="9">
        <v>20</v>
      </c>
      <c r="F160" s="13">
        <v>2.48</v>
      </c>
      <c r="G160" s="13">
        <v>0</v>
      </c>
      <c r="H160" s="13">
        <v>0</v>
      </c>
      <c r="I160" s="13">
        <v>0</v>
      </c>
    </row>
    <row r="161" spans="1:9" x14ac:dyDescent="0.25">
      <c r="A161" s="10">
        <v>42635</v>
      </c>
      <c r="B161" s="5" t="s">
        <v>28</v>
      </c>
      <c r="C161" s="5" t="s">
        <v>7</v>
      </c>
      <c r="E161" s="9">
        <v>20</v>
      </c>
      <c r="F161" s="13">
        <v>4.97</v>
      </c>
      <c r="G161" s="13">
        <v>38.742400476294058</v>
      </c>
      <c r="H161" s="13">
        <v>28.867260037139008</v>
      </c>
      <c r="I161" s="13">
        <v>25.920836298495743</v>
      </c>
    </row>
    <row r="162" spans="1:9" x14ac:dyDescent="0.25">
      <c r="A162" s="10">
        <v>42635</v>
      </c>
      <c r="B162" s="5" t="s">
        <v>28</v>
      </c>
      <c r="C162" s="5" t="s">
        <v>7</v>
      </c>
      <c r="E162" s="9">
        <v>20</v>
      </c>
      <c r="F162" s="13">
        <v>7.24</v>
      </c>
      <c r="G162" s="13">
        <v>50.234139751090545</v>
      </c>
      <c r="H162" s="13">
        <v>52.276365499135544</v>
      </c>
      <c r="I162" s="13">
        <v>86.851856396162063</v>
      </c>
    </row>
    <row r="163" spans="1:9" x14ac:dyDescent="0.25">
      <c r="A163" s="10">
        <v>42635</v>
      </c>
      <c r="B163" s="5" t="s">
        <v>28</v>
      </c>
      <c r="C163" s="5" t="s">
        <v>7</v>
      </c>
      <c r="E163" s="9">
        <v>20</v>
      </c>
      <c r="F163" s="13">
        <v>8.8699999999999992</v>
      </c>
      <c r="G163" s="13">
        <v>45.091079790705393</v>
      </c>
      <c r="H163" s="13">
        <v>72.811679579944922</v>
      </c>
      <c r="I163" s="13">
        <v>97.191479963681871</v>
      </c>
    </row>
    <row r="164" spans="1:9" x14ac:dyDescent="0.25">
      <c r="A164" s="10">
        <v>42635</v>
      </c>
      <c r="B164" s="5" t="s">
        <v>28</v>
      </c>
      <c r="C164" s="5" t="s">
        <v>7</v>
      </c>
      <c r="E164" s="9">
        <v>20</v>
      </c>
      <c r="F164" s="13">
        <v>10.47</v>
      </c>
      <c r="G164" s="13">
        <v>22.570156055002798</v>
      </c>
      <c r="H164" s="13">
        <v>21.789076006915543</v>
      </c>
      <c r="I164" s="13">
        <v>21.376162548158327</v>
      </c>
    </row>
    <row r="165" spans="1:9" x14ac:dyDescent="0.25">
      <c r="A165" s="10"/>
    </row>
    <row r="166" spans="1:9" x14ac:dyDescent="0.25">
      <c r="A166" s="10"/>
    </row>
    <row r="167" spans="1:9" x14ac:dyDescent="0.25">
      <c r="A167" s="10"/>
    </row>
    <row r="168" spans="1:9" x14ac:dyDescent="0.25">
      <c r="A168" s="10"/>
    </row>
    <row r="169" spans="1:9" x14ac:dyDescent="0.25">
      <c r="A169" s="10"/>
    </row>
    <row r="170" spans="1:9" x14ac:dyDescent="0.25">
      <c r="A170" s="10"/>
    </row>
    <row r="171" spans="1:9" x14ac:dyDescent="0.25">
      <c r="A171" s="10"/>
    </row>
    <row r="172" spans="1:9" x14ac:dyDescent="0.25">
      <c r="A172" s="10"/>
    </row>
    <row r="173" spans="1:9" x14ac:dyDescent="0.25">
      <c r="A173" s="10"/>
    </row>
    <row r="174" spans="1:9" x14ac:dyDescent="0.25">
      <c r="A174" s="10"/>
    </row>
    <row r="175" spans="1:9" x14ac:dyDescent="0.25">
      <c r="A175" s="10"/>
    </row>
    <row r="176" spans="1:9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</sheetData>
  <mergeCells count="1">
    <mergeCell ref="G1:I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"/>
  <sheetViews>
    <sheetView zoomScaleNormal="100" workbookViewId="0"/>
  </sheetViews>
  <sheetFormatPr defaultColWidth="9.140625" defaultRowHeight="12.75" x14ac:dyDescent="0.25"/>
  <cols>
    <col min="1" max="1" width="10.140625" style="7" bestFit="1" customWidth="1"/>
    <col min="2" max="2" width="9.7109375" style="5" bestFit="1" customWidth="1"/>
    <col min="3" max="3" width="21" style="5" bestFit="1" customWidth="1"/>
    <col min="4" max="4" width="14.42578125" style="9" bestFit="1" customWidth="1"/>
    <col min="5" max="5" width="19" style="9" customWidth="1"/>
    <col min="6" max="6" width="5.7109375" style="13" bestFit="1" customWidth="1"/>
    <col min="7" max="24" width="6.28515625" style="13" customWidth="1"/>
    <col min="25" max="16384" width="9.140625" style="5"/>
  </cols>
  <sheetData>
    <row r="1" spans="1:24" s="4" customFormat="1" ht="13.5" thickBot="1" x14ac:dyDescent="0.3">
      <c r="A1" s="6"/>
      <c r="D1" s="8"/>
      <c r="E1" s="8"/>
      <c r="F1" s="14"/>
      <c r="G1" s="146" t="s">
        <v>32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8"/>
    </row>
    <row r="2" spans="1:24" s="4" customFormat="1" ht="13.5" thickBot="1" x14ac:dyDescent="0.3">
      <c r="A2" s="15" t="s">
        <v>3</v>
      </c>
      <c r="B2" s="12" t="s">
        <v>12</v>
      </c>
      <c r="C2" s="12" t="s">
        <v>11</v>
      </c>
      <c r="D2" s="12" t="s">
        <v>31</v>
      </c>
      <c r="E2" s="12" t="s">
        <v>42</v>
      </c>
      <c r="F2" s="16" t="s">
        <v>4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0</v>
      </c>
      <c r="M2" s="16" t="s">
        <v>18</v>
      </c>
      <c r="N2" s="16" t="s">
        <v>19</v>
      </c>
      <c r="O2" s="16" t="s">
        <v>1</v>
      </c>
      <c r="P2" s="16" t="s">
        <v>20</v>
      </c>
      <c r="Q2" s="16" t="s">
        <v>21</v>
      </c>
      <c r="R2" s="16" t="s">
        <v>2</v>
      </c>
      <c r="S2" s="16" t="s">
        <v>22</v>
      </c>
      <c r="T2" s="16" t="s">
        <v>23</v>
      </c>
      <c r="U2" s="16" t="s">
        <v>24</v>
      </c>
      <c r="V2" s="16" t="s">
        <v>25</v>
      </c>
      <c r="W2" s="16" t="s">
        <v>26</v>
      </c>
      <c r="X2" s="17" t="s">
        <v>27</v>
      </c>
    </row>
    <row r="3" spans="1:24" x14ac:dyDescent="0.25">
      <c r="A3" s="10">
        <v>42391</v>
      </c>
      <c r="B3" s="5" t="s">
        <v>29</v>
      </c>
      <c r="C3" s="5" t="s">
        <v>5</v>
      </c>
      <c r="E3" s="9">
        <v>20</v>
      </c>
      <c r="F3" s="13">
        <v>2.13</v>
      </c>
      <c r="L3" s="13">
        <v>43.131779779975197</v>
      </c>
      <c r="M3" s="13" t="s">
        <v>49</v>
      </c>
      <c r="N3" s="13" t="s">
        <v>49</v>
      </c>
      <c r="O3" s="13">
        <v>29.829650817601816</v>
      </c>
      <c r="P3" s="13" t="s">
        <v>49</v>
      </c>
      <c r="Q3" s="13" t="s">
        <v>49</v>
      </c>
      <c r="R3" s="13">
        <v>33.945438957788618</v>
      </c>
      <c r="S3" s="13" t="s">
        <v>49</v>
      </c>
      <c r="T3" s="13" t="s">
        <v>49</v>
      </c>
      <c r="U3" s="13" t="s">
        <v>49</v>
      </c>
      <c r="V3" s="13" t="s">
        <v>49</v>
      </c>
      <c r="W3" s="13" t="s">
        <v>49</v>
      </c>
      <c r="X3" s="13" t="s">
        <v>49</v>
      </c>
    </row>
    <row r="4" spans="1:24" x14ac:dyDescent="0.25">
      <c r="A4" s="10">
        <v>42391</v>
      </c>
      <c r="B4" s="5" t="s">
        <v>29</v>
      </c>
      <c r="C4" s="5" t="s">
        <v>5</v>
      </c>
      <c r="E4" s="9">
        <v>20</v>
      </c>
      <c r="F4" s="13">
        <v>2.16</v>
      </c>
      <c r="L4" s="13">
        <v>53.061103936098277</v>
      </c>
      <c r="M4" s="13" t="s">
        <v>49</v>
      </c>
      <c r="N4" s="13" t="s">
        <v>49</v>
      </c>
      <c r="O4" s="13">
        <v>20.730215611675661</v>
      </c>
      <c r="P4" s="13" t="s">
        <v>49</v>
      </c>
      <c r="Q4" s="13" t="s">
        <v>49</v>
      </c>
      <c r="R4" s="13">
        <v>43.022598194684768</v>
      </c>
      <c r="S4" s="13" t="s">
        <v>49</v>
      </c>
      <c r="T4" s="13" t="s">
        <v>49</v>
      </c>
      <c r="U4" s="13" t="s">
        <v>49</v>
      </c>
      <c r="V4" s="13" t="s">
        <v>49</v>
      </c>
      <c r="W4" s="13" t="s">
        <v>49</v>
      </c>
      <c r="X4" s="13" t="s">
        <v>49</v>
      </c>
    </row>
    <row r="5" spans="1:24" x14ac:dyDescent="0.25">
      <c r="A5" s="10">
        <v>42391</v>
      </c>
      <c r="B5" s="5" t="s">
        <v>29</v>
      </c>
      <c r="C5" s="5" t="s">
        <v>5</v>
      </c>
      <c r="E5" s="9">
        <v>20</v>
      </c>
      <c r="F5" s="13">
        <v>2.2000000000000002</v>
      </c>
      <c r="L5" s="13">
        <v>52.892670894569129</v>
      </c>
      <c r="M5" s="13" t="s">
        <v>49</v>
      </c>
      <c r="N5" s="13" t="s">
        <v>49</v>
      </c>
      <c r="O5" s="13">
        <v>31.680308275206336</v>
      </c>
      <c r="P5" s="13" t="s">
        <v>49</v>
      </c>
      <c r="Q5" s="13" t="s">
        <v>49</v>
      </c>
      <c r="R5" s="13">
        <v>43.053103901368232</v>
      </c>
      <c r="S5" s="13" t="s">
        <v>49</v>
      </c>
      <c r="T5" s="13" t="s">
        <v>49</v>
      </c>
      <c r="U5" s="13" t="s">
        <v>49</v>
      </c>
      <c r="V5" s="13" t="s">
        <v>49</v>
      </c>
      <c r="W5" s="13" t="s">
        <v>49</v>
      </c>
      <c r="X5" s="13" t="s">
        <v>49</v>
      </c>
    </row>
    <row r="6" spans="1:24" x14ac:dyDescent="0.25">
      <c r="A6" s="10">
        <v>42391</v>
      </c>
      <c r="B6" s="5" t="s">
        <v>29</v>
      </c>
      <c r="C6" s="5" t="s">
        <v>5</v>
      </c>
      <c r="E6" s="9">
        <v>20</v>
      </c>
      <c r="F6" s="13">
        <v>2.42</v>
      </c>
      <c r="L6" s="13">
        <v>38.876874999746406</v>
      </c>
      <c r="M6" s="13" t="s">
        <v>49</v>
      </c>
      <c r="N6" s="13" t="s">
        <v>49</v>
      </c>
      <c r="O6" s="13">
        <v>23.264110198917443</v>
      </c>
      <c r="P6" s="13" t="s">
        <v>49</v>
      </c>
      <c r="Q6" s="13" t="s">
        <v>49</v>
      </c>
      <c r="R6" s="13">
        <v>30.51257370768673</v>
      </c>
      <c r="S6" s="13" t="s">
        <v>49</v>
      </c>
      <c r="T6" s="13" t="s">
        <v>49</v>
      </c>
      <c r="U6" s="13" t="s">
        <v>49</v>
      </c>
      <c r="V6" s="13" t="s">
        <v>49</v>
      </c>
      <c r="W6" s="13" t="s">
        <v>49</v>
      </c>
      <c r="X6" s="13" t="s">
        <v>49</v>
      </c>
    </row>
    <row r="7" spans="1:24" x14ac:dyDescent="0.25">
      <c r="A7" s="10">
        <v>42391</v>
      </c>
      <c r="B7" s="5" t="s">
        <v>29</v>
      </c>
      <c r="C7" s="5" t="s">
        <v>5</v>
      </c>
      <c r="E7" s="9">
        <v>20</v>
      </c>
      <c r="F7" s="13">
        <v>2.52</v>
      </c>
      <c r="L7" s="13">
        <v>41.135832018478425</v>
      </c>
      <c r="M7" s="13" t="s">
        <v>49</v>
      </c>
      <c r="N7" s="13" t="s">
        <v>49</v>
      </c>
      <c r="O7" s="13">
        <v>33.456670414921106</v>
      </c>
      <c r="P7" s="13" t="s">
        <v>49</v>
      </c>
      <c r="Q7" s="13" t="s">
        <v>49</v>
      </c>
      <c r="R7" s="13">
        <v>31.835295769723526</v>
      </c>
      <c r="S7" s="13" t="s">
        <v>49</v>
      </c>
      <c r="T7" s="13" t="s">
        <v>49</v>
      </c>
      <c r="U7" s="13" t="s">
        <v>49</v>
      </c>
      <c r="V7" s="13" t="s">
        <v>49</v>
      </c>
      <c r="W7" s="13" t="s">
        <v>49</v>
      </c>
      <c r="X7" s="13" t="s">
        <v>49</v>
      </c>
    </row>
    <row r="8" spans="1:24" x14ac:dyDescent="0.25">
      <c r="A8" s="10">
        <v>42391</v>
      </c>
      <c r="B8" s="5" t="s">
        <v>29</v>
      </c>
      <c r="C8" s="5" t="s">
        <v>5</v>
      </c>
      <c r="E8" s="9">
        <v>20</v>
      </c>
      <c r="F8" s="13">
        <v>2.67</v>
      </c>
      <c r="L8" s="13">
        <v>37.641565925865919</v>
      </c>
      <c r="M8" s="13" t="s">
        <v>49</v>
      </c>
      <c r="N8" s="13" t="s">
        <v>49</v>
      </c>
      <c r="O8" s="13">
        <v>29.755706870107346</v>
      </c>
      <c r="P8" s="13" t="s">
        <v>49</v>
      </c>
      <c r="Q8" s="13" t="s">
        <v>49</v>
      </c>
      <c r="R8" s="13">
        <v>29.155953264220567</v>
      </c>
      <c r="S8" s="13" t="s">
        <v>49</v>
      </c>
      <c r="T8" s="13" t="s">
        <v>49</v>
      </c>
      <c r="U8" s="13" t="s">
        <v>49</v>
      </c>
      <c r="V8" s="13" t="s">
        <v>49</v>
      </c>
      <c r="W8" s="13" t="s">
        <v>49</v>
      </c>
      <c r="X8" s="13" t="s">
        <v>49</v>
      </c>
    </row>
    <row r="9" spans="1:24" x14ac:dyDescent="0.25">
      <c r="A9" s="10">
        <v>42391</v>
      </c>
      <c r="B9" s="5" t="s">
        <v>29</v>
      </c>
      <c r="C9" s="5" t="s">
        <v>5</v>
      </c>
      <c r="E9" s="9">
        <v>20</v>
      </c>
      <c r="F9" s="13">
        <v>2.76</v>
      </c>
      <c r="L9" s="13">
        <v>37.800410555538747</v>
      </c>
      <c r="M9" s="13" t="s">
        <v>49</v>
      </c>
      <c r="N9" s="13" t="s">
        <v>49</v>
      </c>
      <c r="O9" s="13">
        <v>30.915629994949779</v>
      </c>
      <c r="P9" s="13" t="s">
        <v>49</v>
      </c>
      <c r="Q9" s="13" t="s">
        <v>49</v>
      </c>
      <c r="R9" s="13">
        <v>27.731787684125486</v>
      </c>
      <c r="S9" s="13" t="s">
        <v>49</v>
      </c>
      <c r="T9" s="13" t="s">
        <v>49</v>
      </c>
      <c r="U9" s="13" t="s">
        <v>49</v>
      </c>
      <c r="V9" s="13" t="s">
        <v>49</v>
      </c>
      <c r="W9" s="13" t="s">
        <v>49</v>
      </c>
      <c r="X9" s="13" t="s">
        <v>49</v>
      </c>
    </row>
    <row r="10" spans="1:24" x14ac:dyDescent="0.25">
      <c r="A10" s="10">
        <v>42391</v>
      </c>
      <c r="B10" s="5" t="s">
        <v>29</v>
      </c>
      <c r="C10" s="5" t="s">
        <v>5</v>
      </c>
      <c r="E10" s="9">
        <v>20</v>
      </c>
      <c r="F10" s="13">
        <v>2.91</v>
      </c>
      <c r="L10" s="13">
        <v>31.355087697690454</v>
      </c>
      <c r="M10" s="13" t="s">
        <v>49</v>
      </c>
      <c r="N10" s="13" t="s">
        <v>49</v>
      </c>
      <c r="O10" s="13">
        <v>23.264177870252755</v>
      </c>
      <c r="P10" s="13" t="s">
        <v>49</v>
      </c>
      <c r="Q10" s="13" t="s">
        <v>49</v>
      </c>
      <c r="R10" s="13">
        <v>22.753342185050073</v>
      </c>
      <c r="S10" s="13" t="s">
        <v>49</v>
      </c>
      <c r="T10" s="13" t="s">
        <v>49</v>
      </c>
      <c r="U10" s="13" t="s">
        <v>49</v>
      </c>
      <c r="V10" s="13" t="s">
        <v>49</v>
      </c>
      <c r="W10" s="13" t="s">
        <v>49</v>
      </c>
      <c r="X10" s="13" t="s">
        <v>49</v>
      </c>
    </row>
    <row r="11" spans="1:24" x14ac:dyDescent="0.25">
      <c r="A11" s="10">
        <v>42391</v>
      </c>
      <c r="B11" s="5" t="s">
        <v>29</v>
      </c>
      <c r="C11" s="5" t="s">
        <v>5</v>
      </c>
      <c r="E11" s="9">
        <v>20</v>
      </c>
      <c r="F11" s="13">
        <v>3.11</v>
      </c>
      <c r="L11" s="13">
        <v>32.710760069370217</v>
      </c>
      <c r="M11" s="13" t="s">
        <v>49</v>
      </c>
      <c r="N11" s="13" t="s">
        <v>49</v>
      </c>
      <c r="O11" s="13">
        <v>22.378777832000306</v>
      </c>
      <c r="P11" s="13" t="s">
        <v>49</v>
      </c>
      <c r="Q11" s="13" t="s">
        <v>49</v>
      </c>
      <c r="R11" s="13">
        <v>23.723701693568344</v>
      </c>
      <c r="S11" s="13" t="s">
        <v>49</v>
      </c>
      <c r="T11" s="13" t="s">
        <v>49</v>
      </c>
      <c r="U11" s="13" t="s">
        <v>49</v>
      </c>
      <c r="V11" s="13" t="s">
        <v>49</v>
      </c>
      <c r="W11" s="13" t="s">
        <v>49</v>
      </c>
      <c r="X11" s="13" t="s">
        <v>49</v>
      </c>
    </row>
    <row r="12" spans="1:24" x14ac:dyDescent="0.25">
      <c r="A12" s="10">
        <v>42401</v>
      </c>
      <c r="B12" s="5" t="s">
        <v>29</v>
      </c>
      <c r="C12" s="5" t="s">
        <v>6</v>
      </c>
      <c r="E12" s="9">
        <v>20</v>
      </c>
      <c r="F12" s="13">
        <v>2.35</v>
      </c>
      <c r="G12" s="13">
        <v>71.876238812718967</v>
      </c>
      <c r="H12" s="13">
        <v>84.182898301869201</v>
      </c>
      <c r="I12" s="13">
        <v>90.141172736833965</v>
      </c>
      <c r="J12" s="13">
        <v>94.040910830329111</v>
      </c>
      <c r="K12" s="13">
        <v>95.406989394037652</v>
      </c>
      <c r="L12" s="13">
        <v>94.228056660682029</v>
      </c>
      <c r="M12" s="13">
        <v>87.94541496348802</v>
      </c>
      <c r="N12" s="13">
        <v>91.143943232122098</v>
      </c>
      <c r="O12" s="13">
        <v>77.454352986779767</v>
      </c>
      <c r="P12" s="13">
        <v>80.729122822008321</v>
      </c>
      <c r="Q12" s="13">
        <v>79.557248146487566</v>
      </c>
      <c r="R12" s="13">
        <v>79.767106181344445</v>
      </c>
      <c r="S12" s="13">
        <v>81.053317220659821</v>
      </c>
      <c r="T12" s="13">
        <v>82.773399288782471</v>
      </c>
      <c r="U12" s="13">
        <v>85.844369940125404</v>
      </c>
      <c r="V12" s="13">
        <v>85.73797166532016</v>
      </c>
      <c r="W12" s="13">
        <v>83.498688399622807</v>
      </c>
      <c r="X12" s="13">
        <v>33.876512380541492</v>
      </c>
    </row>
    <row r="13" spans="1:24" x14ac:dyDescent="0.25">
      <c r="A13" s="10">
        <v>42401</v>
      </c>
      <c r="B13" s="5" t="s">
        <v>29</v>
      </c>
      <c r="C13" s="5" t="s">
        <v>6</v>
      </c>
      <c r="E13" s="9">
        <v>20</v>
      </c>
      <c r="F13" s="13">
        <v>6.47</v>
      </c>
      <c r="G13" s="13">
        <v>78.921332169563513</v>
      </c>
      <c r="H13" s="13">
        <v>72.512619604750142</v>
      </c>
      <c r="I13" s="13">
        <v>86.164657206889316</v>
      </c>
      <c r="J13" s="13">
        <v>76.76496906251478</v>
      </c>
      <c r="K13" s="13">
        <v>76.067407168245765</v>
      </c>
      <c r="L13" s="13">
        <v>74.390330866570167</v>
      </c>
      <c r="M13" s="13">
        <v>72.307654218586094</v>
      </c>
      <c r="N13" s="13">
        <v>84.103209124996653</v>
      </c>
      <c r="O13" s="13">
        <v>57.855214480977835</v>
      </c>
      <c r="P13" s="13">
        <v>71.797908160104186</v>
      </c>
      <c r="Q13" s="13">
        <v>73.192305873343955</v>
      </c>
      <c r="R13" s="13">
        <v>74.828398038438792</v>
      </c>
      <c r="S13" s="13">
        <v>77.007431235465489</v>
      </c>
      <c r="T13" s="13">
        <v>78.706517947132809</v>
      </c>
      <c r="U13" s="13">
        <v>81.345360596239786</v>
      </c>
      <c r="V13" s="13">
        <v>81.398430219371875</v>
      </c>
      <c r="W13" s="13">
        <v>85.823914535106667</v>
      </c>
      <c r="X13" s="13">
        <v>98.459507337370951</v>
      </c>
    </row>
    <row r="14" spans="1:24" x14ac:dyDescent="0.25">
      <c r="A14" s="10">
        <v>42401</v>
      </c>
      <c r="B14" s="5" t="s">
        <v>29</v>
      </c>
      <c r="C14" s="5" t="s">
        <v>6</v>
      </c>
      <c r="E14" s="9">
        <v>20</v>
      </c>
      <c r="F14" s="13">
        <v>7.84</v>
      </c>
      <c r="G14" s="13">
        <v>75.584520216601447</v>
      </c>
      <c r="H14" s="13">
        <v>72.598939491343017</v>
      </c>
      <c r="I14" s="13">
        <v>85.099847453500971</v>
      </c>
      <c r="J14" s="13">
        <v>78.309985295093213</v>
      </c>
      <c r="K14" s="13">
        <v>75.753242409767623</v>
      </c>
      <c r="L14" s="13">
        <v>74.567725762583905</v>
      </c>
      <c r="M14" s="13">
        <v>72.66211605396002</v>
      </c>
      <c r="N14" s="13">
        <v>84.516838023805136</v>
      </c>
      <c r="O14" s="13">
        <v>59.248094724866739</v>
      </c>
      <c r="P14" s="13">
        <v>73.134364829440244</v>
      </c>
      <c r="Q14" s="13">
        <v>74.551939721851582</v>
      </c>
      <c r="R14" s="13">
        <v>76.276509143045416</v>
      </c>
      <c r="S14" s="13">
        <v>78.477601213532395</v>
      </c>
      <c r="T14" s="13">
        <v>79.947560099841567</v>
      </c>
      <c r="U14" s="13">
        <v>83.06451968204567</v>
      </c>
      <c r="V14" s="13">
        <v>83.39666044861454</v>
      </c>
      <c r="W14" s="13">
        <v>90.835876695714788</v>
      </c>
      <c r="X14" s="13">
        <v>92.805810526984601</v>
      </c>
    </row>
    <row r="15" spans="1:24" x14ac:dyDescent="0.25">
      <c r="A15" s="10">
        <v>42401</v>
      </c>
      <c r="B15" s="5" t="s">
        <v>29</v>
      </c>
      <c r="C15" s="5" t="s">
        <v>7</v>
      </c>
      <c r="E15" s="9">
        <v>20</v>
      </c>
      <c r="F15" s="13">
        <v>2.37</v>
      </c>
      <c r="G15" s="13">
        <v>89.47997796282759</v>
      </c>
      <c r="H15" s="13">
        <v>27.841959938493034</v>
      </c>
      <c r="I15" s="13">
        <v>55.001918584149543</v>
      </c>
      <c r="J15" s="13">
        <v>44.908038291546681</v>
      </c>
      <c r="K15" s="13">
        <v>48.984467916216836</v>
      </c>
      <c r="L15" s="13">
        <v>50.245244208489012</v>
      </c>
      <c r="M15" s="13">
        <v>59.775509754233859</v>
      </c>
      <c r="N15" s="13">
        <v>77.048668474192795</v>
      </c>
      <c r="O15" s="13">
        <v>31.16623982052894</v>
      </c>
      <c r="P15" s="13">
        <v>55.964195420721175</v>
      </c>
      <c r="Q15" s="13">
        <v>53.511359802966332</v>
      </c>
      <c r="R15" s="13">
        <v>49.443502063583189</v>
      </c>
      <c r="S15" s="13">
        <v>47.989824047754567</v>
      </c>
      <c r="T15" s="13">
        <v>47.939086176626859</v>
      </c>
      <c r="U15" s="13">
        <v>50.824830210255278</v>
      </c>
      <c r="V15" s="13">
        <v>49.353988159472962</v>
      </c>
      <c r="W15" s="13">
        <v>98.518781779042513</v>
      </c>
      <c r="X15" s="13">
        <v>92.813415485475346</v>
      </c>
    </row>
    <row r="16" spans="1:24" x14ac:dyDescent="0.25">
      <c r="A16" s="10">
        <v>42401</v>
      </c>
      <c r="B16" s="5" t="s">
        <v>29</v>
      </c>
      <c r="C16" s="5" t="s">
        <v>7</v>
      </c>
      <c r="E16" s="9">
        <v>60</v>
      </c>
      <c r="F16" s="13">
        <v>2.44</v>
      </c>
      <c r="G16" s="13">
        <v>90.208107290629712</v>
      </c>
      <c r="H16" s="13">
        <v>31.484548359738795</v>
      </c>
      <c r="I16" s="13">
        <v>56.019025266904102</v>
      </c>
      <c r="J16" s="13">
        <v>46.333965949481239</v>
      </c>
      <c r="K16" s="13">
        <v>50.261876244525403</v>
      </c>
      <c r="L16" s="13">
        <v>51.67879215252951</v>
      </c>
      <c r="M16" s="13">
        <v>59.777549105469085</v>
      </c>
      <c r="N16" s="13">
        <v>76.975522492618069</v>
      </c>
      <c r="O16" s="13">
        <v>25.840599397908271</v>
      </c>
      <c r="P16" s="13">
        <v>57.156870238560572</v>
      </c>
      <c r="Q16" s="13">
        <v>55.387316268552823</v>
      </c>
      <c r="R16" s="13">
        <v>52.390979980276761</v>
      </c>
      <c r="S16" s="13">
        <v>51.821096106462463</v>
      </c>
      <c r="T16" s="13">
        <v>52.933761130206449</v>
      </c>
      <c r="U16" s="13">
        <v>56.915178783970596</v>
      </c>
      <c r="V16" s="13">
        <v>56.59484511020284</v>
      </c>
      <c r="W16" s="13">
        <v>98.985233715825274</v>
      </c>
      <c r="X16" s="13">
        <v>91.204283189789535</v>
      </c>
    </row>
    <row r="17" spans="1:24" x14ac:dyDescent="0.25">
      <c r="A17" s="10">
        <v>42401</v>
      </c>
      <c r="B17" s="5" t="s">
        <v>29</v>
      </c>
      <c r="C17" s="5" t="s">
        <v>7</v>
      </c>
      <c r="E17" s="9">
        <v>60</v>
      </c>
      <c r="F17" s="13">
        <v>5.46</v>
      </c>
      <c r="G17" s="13">
        <v>88.168947117970575</v>
      </c>
      <c r="H17" s="13">
        <v>59.733597536451747</v>
      </c>
      <c r="I17" s="13">
        <v>69.161481466184966</v>
      </c>
      <c r="J17" s="13">
        <v>66.55200464471946</v>
      </c>
      <c r="K17" s="13">
        <v>68.408221913060018</v>
      </c>
      <c r="L17" s="13">
        <v>67.918217462152427</v>
      </c>
      <c r="M17" s="13">
        <v>70.021550767725969</v>
      </c>
      <c r="N17" s="13">
        <v>82.188353023061424</v>
      </c>
      <c r="O17" s="13">
        <v>50.078019307115127</v>
      </c>
      <c r="P17" s="13">
        <v>68.442779157536577</v>
      </c>
      <c r="Q17" s="13">
        <v>69.88165864941773</v>
      </c>
      <c r="R17" s="13">
        <v>70.765196436595062</v>
      </c>
      <c r="S17" s="13">
        <v>74.991830382898399</v>
      </c>
      <c r="T17" s="13">
        <v>82.520951069544452</v>
      </c>
      <c r="U17" s="13">
        <v>90.181115733011566</v>
      </c>
      <c r="V17" s="13">
        <v>90.943081692173294</v>
      </c>
      <c r="W17" s="13">
        <v>99.586148764709392</v>
      </c>
      <c r="X17" s="13">
        <v>97.915028065659087</v>
      </c>
    </row>
    <row r="18" spans="1:24" x14ac:dyDescent="0.25">
      <c r="A18" s="10">
        <v>42401</v>
      </c>
      <c r="B18" s="5" t="s">
        <v>29</v>
      </c>
      <c r="C18" s="5" t="s">
        <v>7</v>
      </c>
      <c r="E18" s="9">
        <v>20</v>
      </c>
      <c r="F18" s="13">
        <v>5.62</v>
      </c>
      <c r="G18" s="13">
        <v>89.968472764554463</v>
      </c>
      <c r="H18" s="13">
        <v>53.227907581964715</v>
      </c>
      <c r="I18" s="13">
        <v>68.750233489141237</v>
      </c>
      <c r="J18" s="13">
        <v>67.02007000659907</v>
      </c>
      <c r="K18" s="13">
        <v>68.646121919923459</v>
      </c>
      <c r="L18" s="13">
        <v>68.250112602226267</v>
      </c>
      <c r="M18" s="13">
        <v>69.889681489255963</v>
      </c>
      <c r="N18" s="13">
        <v>82.137057796463068</v>
      </c>
      <c r="O18" s="13">
        <v>49.148219206630174</v>
      </c>
      <c r="P18" s="13">
        <v>66.79865833003764</v>
      </c>
      <c r="Q18" s="13">
        <v>67.262947039526551</v>
      </c>
      <c r="R18" s="13">
        <v>66.863784433882145</v>
      </c>
      <c r="S18" s="13">
        <v>70.442744592182891</v>
      </c>
      <c r="T18" s="13">
        <v>77.463324537163729</v>
      </c>
      <c r="U18" s="13">
        <v>86.221078117706412</v>
      </c>
      <c r="V18" s="13">
        <v>87.185728070151811</v>
      </c>
      <c r="W18" s="13">
        <v>98.128279243012315</v>
      </c>
      <c r="X18" s="13">
        <v>97.195839670892127</v>
      </c>
    </row>
    <row r="19" spans="1:24" x14ac:dyDescent="0.25">
      <c r="A19" s="10">
        <v>42401</v>
      </c>
      <c r="B19" s="5" t="s">
        <v>29</v>
      </c>
      <c r="C19" s="5" t="s">
        <v>7</v>
      </c>
      <c r="E19" s="9">
        <v>60</v>
      </c>
      <c r="F19" s="13">
        <v>7.08</v>
      </c>
      <c r="G19" s="13">
        <v>87.533054553910688</v>
      </c>
      <c r="H19" s="13">
        <v>90.817253577108204</v>
      </c>
      <c r="I19" s="13">
        <v>82.153682711835302</v>
      </c>
      <c r="J19" s="13">
        <v>90.580783113202529</v>
      </c>
      <c r="K19" s="13">
        <v>84.423884742055009</v>
      </c>
      <c r="L19" s="13">
        <v>83.83227031648272</v>
      </c>
      <c r="M19" s="13">
        <v>87.155509862088792</v>
      </c>
      <c r="N19" s="13">
        <v>93.009748111891497</v>
      </c>
      <c r="O19" s="13">
        <v>80.137091200942393</v>
      </c>
      <c r="P19" s="13">
        <v>91.858471336710295</v>
      </c>
      <c r="Q19" s="13">
        <v>93.404522267940777</v>
      </c>
      <c r="R19" s="13">
        <v>94.568686327517682</v>
      </c>
      <c r="S19" s="13">
        <v>95.318305349376885</v>
      </c>
      <c r="T19" s="13">
        <v>95.884964557640814</v>
      </c>
      <c r="U19" s="13">
        <v>97.767623961106409</v>
      </c>
      <c r="V19" s="13">
        <v>96.329696485591398</v>
      </c>
      <c r="W19" s="13">
        <v>98.843476182751161</v>
      </c>
      <c r="X19" s="13">
        <v>98.156501573017849</v>
      </c>
    </row>
    <row r="20" spans="1:24" x14ac:dyDescent="0.25">
      <c r="A20" s="10">
        <v>42401</v>
      </c>
      <c r="B20" s="5" t="s">
        <v>29</v>
      </c>
      <c r="C20" s="5" t="s">
        <v>7</v>
      </c>
      <c r="E20" s="9">
        <v>20</v>
      </c>
      <c r="F20" s="13">
        <v>7.21</v>
      </c>
      <c r="G20" s="13">
        <v>87.733415720553324</v>
      </c>
      <c r="H20" s="13">
        <v>85.509973682821609</v>
      </c>
      <c r="I20" s="13">
        <v>76.92385815906448</v>
      </c>
      <c r="J20" s="13">
        <v>81.700760580832238</v>
      </c>
      <c r="K20" s="13">
        <v>77.884524748231186</v>
      </c>
      <c r="L20" s="13">
        <v>77.015639142764968</v>
      </c>
      <c r="M20" s="13">
        <v>80.097375581911081</v>
      </c>
      <c r="N20" s="13">
        <v>88.707471252163927</v>
      </c>
      <c r="O20" s="13">
        <v>68.046322546095823</v>
      </c>
      <c r="P20" s="13">
        <v>84.838812722919812</v>
      </c>
      <c r="Q20" s="13">
        <v>88.046259771442124</v>
      </c>
      <c r="R20" s="13">
        <v>89.939980527174839</v>
      </c>
      <c r="S20" s="13">
        <v>91.859901295634728</v>
      </c>
      <c r="T20" s="13">
        <v>93.064807307371282</v>
      </c>
      <c r="U20" s="13">
        <v>94.976162795450449</v>
      </c>
      <c r="V20" s="13">
        <v>93.490789049631402</v>
      </c>
      <c r="W20" s="13">
        <v>97.599238523090207</v>
      </c>
      <c r="X20" s="13">
        <v>97.195946639095311</v>
      </c>
    </row>
    <row r="21" spans="1:24" x14ac:dyDescent="0.25">
      <c r="A21" s="10">
        <v>42416</v>
      </c>
      <c r="B21" s="5" t="s">
        <v>29</v>
      </c>
      <c r="C21" s="5" t="s">
        <v>5</v>
      </c>
      <c r="E21" s="9">
        <v>20</v>
      </c>
      <c r="F21" s="13">
        <v>2.0299999999999998</v>
      </c>
      <c r="G21" s="13">
        <v>26.216903797569135</v>
      </c>
      <c r="H21" s="13">
        <v>34.996468239907898</v>
      </c>
      <c r="I21" s="13">
        <v>9.4850077275191893</v>
      </c>
      <c r="J21" s="13">
        <v>38.399708887794205</v>
      </c>
      <c r="K21" s="13">
        <v>46.04152416241881</v>
      </c>
      <c r="L21" s="13">
        <v>46.502572084409231</v>
      </c>
      <c r="M21" s="13">
        <v>41.012115706015621</v>
      </c>
      <c r="N21" s="13">
        <v>18.675970212181081</v>
      </c>
      <c r="O21" s="13">
        <v>38.383078767352686</v>
      </c>
      <c r="P21" s="13">
        <v>38.973323344119578</v>
      </c>
      <c r="Q21" s="13">
        <v>38.080061415788649</v>
      </c>
      <c r="R21" s="13">
        <v>37.763605947142388</v>
      </c>
      <c r="S21" s="13">
        <v>36.832666334230247</v>
      </c>
      <c r="T21" s="13">
        <v>36.966099502188108</v>
      </c>
      <c r="U21" s="13">
        <v>37.243484756693654</v>
      </c>
      <c r="V21" s="13">
        <v>36.299952313276187</v>
      </c>
      <c r="W21" s="13">
        <v>31.823940759982584</v>
      </c>
      <c r="X21" s="13">
        <v>46.511255279683169</v>
      </c>
    </row>
    <row r="22" spans="1:24" x14ac:dyDescent="0.25">
      <c r="A22" s="10">
        <v>42416</v>
      </c>
      <c r="B22" s="5" t="s">
        <v>29</v>
      </c>
      <c r="C22" s="5" t="s">
        <v>5</v>
      </c>
      <c r="E22" s="9">
        <v>20</v>
      </c>
      <c r="F22" s="13">
        <v>2.36</v>
      </c>
      <c r="G22" s="13">
        <v>9.8184327846458253</v>
      </c>
      <c r="H22" s="13">
        <v>20.270184920350953</v>
      </c>
      <c r="I22" s="13">
        <v>21.652302332892802</v>
      </c>
      <c r="J22" s="13">
        <v>38.449118654841655</v>
      </c>
      <c r="K22" s="13">
        <v>35.343280237882126</v>
      </c>
      <c r="L22" s="13">
        <v>26.633400040229326</v>
      </c>
      <c r="M22" s="13">
        <v>25.798797669221717</v>
      </c>
      <c r="N22" s="13">
        <v>7.8996858715267511</v>
      </c>
      <c r="O22" s="13">
        <v>24.168287225039631</v>
      </c>
      <c r="P22" s="13">
        <v>24.655644731462512</v>
      </c>
      <c r="Q22" s="13">
        <v>23.68656450335941</v>
      </c>
      <c r="R22" s="13">
        <v>23.136364493405392</v>
      </c>
      <c r="S22" s="13">
        <v>23.228282817823043</v>
      </c>
      <c r="T22" s="13">
        <v>22.85255628027938</v>
      </c>
      <c r="U22" s="13">
        <v>23.071535652310093</v>
      </c>
      <c r="V22" s="13">
        <v>22.763259111681766</v>
      </c>
      <c r="W22" s="13">
        <v>20.423287734543749</v>
      </c>
      <c r="X22" s="13">
        <v>52.701690337036844</v>
      </c>
    </row>
    <row r="23" spans="1:24" x14ac:dyDescent="0.25">
      <c r="A23" s="10">
        <v>42416</v>
      </c>
      <c r="B23" s="5" t="s">
        <v>29</v>
      </c>
      <c r="C23" s="5" t="s">
        <v>5</v>
      </c>
      <c r="E23" s="9">
        <v>20</v>
      </c>
      <c r="F23" s="13">
        <v>2.62</v>
      </c>
      <c r="G23" s="13">
        <v>5.0628523364815265</v>
      </c>
      <c r="H23" s="13">
        <v>13.321950436696174</v>
      </c>
      <c r="I23" s="13">
        <v>21.740831895488068</v>
      </c>
      <c r="J23" s="13">
        <v>29.900310746118929</v>
      </c>
      <c r="K23" s="13">
        <v>26.248757270333776</v>
      </c>
      <c r="L23" s="13">
        <v>23.55003182741099</v>
      </c>
      <c r="M23" s="13">
        <v>18.556529920556819</v>
      </c>
      <c r="N23" s="13">
        <v>4.1123157203968859</v>
      </c>
      <c r="O23" s="13">
        <v>16.911449908791308</v>
      </c>
      <c r="P23" s="13">
        <v>18.075108878125935</v>
      </c>
      <c r="Q23" s="13">
        <v>17.38887986568075</v>
      </c>
      <c r="R23" s="13">
        <v>16.827884171524854</v>
      </c>
      <c r="S23" s="13">
        <v>16.19669749566004</v>
      </c>
      <c r="T23" s="13">
        <v>16.30064653503911</v>
      </c>
      <c r="U23" s="13">
        <v>16.618131254503865</v>
      </c>
      <c r="V23" s="13">
        <v>16.939271329151239</v>
      </c>
      <c r="W23" s="13">
        <v>19.525204227047777</v>
      </c>
      <c r="X23" s="13">
        <v>55.967762187258721</v>
      </c>
    </row>
    <row r="24" spans="1:24" x14ac:dyDescent="0.25">
      <c r="A24" s="10">
        <v>42416</v>
      </c>
      <c r="B24" s="5" t="s">
        <v>29</v>
      </c>
      <c r="C24" s="5" t="s">
        <v>6</v>
      </c>
      <c r="E24" s="9">
        <v>20</v>
      </c>
      <c r="F24" s="13">
        <v>1.84</v>
      </c>
      <c r="G24" s="13">
        <v>79.714258297781242</v>
      </c>
      <c r="H24" s="13">
        <v>87.429844644404483</v>
      </c>
      <c r="I24" s="13">
        <v>32.651242709935111</v>
      </c>
      <c r="J24" s="13">
        <v>76.696780229113031</v>
      </c>
      <c r="K24" s="13">
        <v>87.832284327398767</v>
      </c>
      <c r="L24" s="13">
        <v>90.612548776165951</v>
      </c>
      <c r="M24" s="13">
        <v>85.244284583617329</v>
      </c>
      <c r="N24" s="13">
        <v>44.100215497480292</v>
      </c>
      <c r="O24" s="13">
        <v>81.272425570783327</v>
      </c>
      <c r="P24" s="13">
        <v>82.280020791821357</v>
      </c>
      <c r="Q24" s="13">
        <v>81.401865294279403</v>
      </c>
      <c r="R24" s="13">
        <v>81.935657259267117</v>
      </c>
      <c r="S24" s="13">
        <v>83.131737700732884</v>
      </c>
      <c r="T24" s="13">
        <v>85.031830837144469</v>
      </c>
      <c r="U24" s="13">
        <v>87.834923687460318</v>
      </c>
      <c r="V24" s="13">
        <v>87.206845895824515</v>
      </c>
      <c r="W24" s="13">
        <v>66.812319702489759</v>
      </c>
      <c r="X24" s="13">
        <v>7.2984786809673574</v>
      </c>
    </row>
    <row r="25" spans="1:24" x14ac:dyDescent="0.25">
      <c r="A25" s="10">
        <v>42416</v>
      </c>
      <c r="B25" s="5" t="s">
        <v>29</v>
      </c>
      <c r="C25" s="5" t="s">
        <v>6</v>
      </c>
      <c r="E25" s="9">
        <v>20</v>
      </c>
      <c r="F25" s="13">
        <v>3.33</v>
      </c>
      <c r="G25" s="13">
        <v>24.375900954302786</v>
      </c>
      <c r="H25" s="13">
        <v>91.560822588023427</v>
      </c>
      <c r="I25" s="13">
        <v>66.080436196033077</v>
      </c>
      <c r="J25" s="13">
        <v>98.259812079950933</v>
      </c>
      <c r="K25" s="13">
        <v>97.495085487687717</v>
      </c>
      <c r="L25" s="13">
        <v>95.823407637414164</v>
      </c>
      <c r="M25" s="13">
        <v>78.682663461192121</v>
      </c>
      <c r="N25" s="13">
        <v>35.526322108427365</v>
      </c>
      <c r="O25" s="13">
        <v>74.804884648799629</v>
      </c>
      <c r="P25" s="13">
        <v>68.750845614929716</v>
      </c>
      <c r="Q25" s="13">
        <v>68.023683680197252</v>
      </c>
      <c r="R25" s="13">
        <v>70.60060336944025</v>
      </c>
      <c r="S25" s="13">
        <v>73.836809944037569</v>
      </c>
      <c r="T25" s="13">
        <v>77.527675178637736</v>
      </c>
      <c r="U25" s="13">
        <v>81.677067174579804</v>
      </c>
      <c r="V25" s="13">
        <v>84.112660628332947</v>
      </c>
      <c r="W25" s="13">
        <v>33.242020806960923</v>
      </c>
      <c r="X25" s="13">
        <v>94.912266461627127</v>
      </c>
    </row>
    <row r="26" spans="1:24" x14ac:dyDescent="0.25">
      <c r="A26" s="10">
        <v>42416</v>
      </c>
      <c r="B26" s="5" t="s">
        <v>29</v>
      </c>
      <c r="C26" s="5" t="s">
        <v>6</v>
      </c>
      <c r="E26" s="9">
        <v>20</v>
      </c>
      <c r="F26" s="13">
        <v>7.5</v>
      </c>
      <c r="G26" s="13">
        <v>70.663244593103997</v>
      </c>
      <c r="H26" s="13">
        <v>72.109816121952591</v>
      </c>
      <c r="I26" s="13">
        <v>50.729144655884049</v>
      </c>
      <c r="J26" s="13">
        <v>71.444188938362529</v>
      </c>
      <c r="K26" s="13">
        <v>70.831788470086465</v>
      </c>
      <c r="L26" s="13">
        <v>69.754118265078475</v>
      </c>
      <c r="M26" s="13">
        <v>64.94023007611024</v>
      </c>
      <c r="N26" s="13">
        <v>35.421910127780109</v>
      </c>
      <c r="O26" s="13">
        <v>64.393877320300163</v>
      </c>
      <c r="P26" s="13">
        <v>67.141297944702032</v>
      </c>
      <c r="Q26" s="13">
        <v>68.033388112950092</v>
      </c>
      <c r="R26" s="13">
        <v>69.263599531651025</v>
      </c>
      <c r="S26" s="13">
        <v>70.752159862781866</v>
      </c>
      <c r="T26" s="13">
        <v>71.943560123164204</v>
      </c>
      <c r="U26" s="13">
        <v>73.972621573005483</v>
      </c>
      <c r="V26" s="13">
        <v>73.759473919835074</v>
      </c>
      <c r="W26" s="13">
        <v>69.98517135691668</v>
      </c>
      <c r="X26" s="13">
        <v>98.492910546486314</v>
      </c>
    </row>
    <row r="27" spans="1:24" x14ac:dyDescent="0.25">
      <c r="A27" s="10">
        <v>42426</v>
      </c>
      <c r="B27" s="5" t="s">
        <v>29</v>
      </c>
      <c r="C27" s="5" t="s">
        <v>43</v>
      </c>
      <c r="E27" s="9">
        <v>20</v>
      </c>
      <c r="F27" s="13">
        <v>2.44</v>
      </c>
      <c r="G27" s="13">
        <v>100</v>
      </c>
      <c r="H27" s="13">
        <v>89.442862284029147</v>
      </c>
      <c r="I27" s="13">
        <v>93.493769735863779</v>
      </c>
      <c r="J27" s="13">
        <v>94.594149120871137</v>
      </c>
      <c r="K27" s="13">
        <v>94.708010422280992</v>
      </c>
      <c r="L27" s="13">
        <v>93.484853624761172</v>
      </c>
      <c r="M27" s="13">
        <v>94.948006556757448</v>
      </c>
      <c r="N27" s="13">
        <v>94.558207229025854</v>
      </c>
      <c r="O27" s="13">
        <v>93.355179713183233</v>
      </c>
      <c r="P27" s="13">
        <v>94.558596414742254</v>
      </c>
      <c r="Q27" s="13">
        <v>94.009611549258992</v>
      </c>
      <c r="R27" s="13">
        <v>93.406844041010345</v>
      </c>
      <c r="S27" s="13">
        <v>92.917608412890075</v>
      </c>
      <c r="T27" s="13">
        <v>92.920779357681326</v>
      </c>
      <c r="U27" s="13">
        <v>94.678478606357118</v>
      </c>
      <c r="V27" s="13">
        <v>93.275553337315444</v>
      </c>
      <c r="W27" s="13">
        <v>96.724358797714842</v>
      </c>
      <c r="X27" s="13">
        <v>89.064022938256315</v>
      </c>
    </row>
    <row r="28" spans="1:24" x14ac:dyDescent="0.25">
      <c r="A28" s="10">
        <v>42426</v>
      </c>
      <c r="B28" s="5" t="s">
        <v>29</v>
      </c>
      <c r="C28" s="5" t="s">
        <v>43</v>
      </c>
      <c r="E28" s="9">
        <v>20</v>
      </c>
      <c r="F28" s="13">
        <v>2.5</v>
      </c>
      <c r="G28" s="13">
        <v>100</v>
      </c>
      <c r="H28" s="13">
        <v>89.319604855376639</v>
      </c>
      <c r="I28" s="13">
        <v>93.265417600881349</v>
      </c>
      <c r="J28" s="13">
        <v>94.27363229045568</v>
      </c>
      <c r="K28" s="13">
        <v>94.378474820503044</v>
      </c>
      <c r="L28" s="13">
        <v>93.607029973891969</v>
      </c>
      <c r="M28" s="13">
        <v>94.537064051300234</v>
      </c>
      <c r="N28" s="13">
        <v>94.146594594665004</v>
      </c>
      <c r="O28" s="13">
        <v>92.823858416959666</v>
      </c>
      <c r="P28" s="13">
        <v>94.171332123329748</v>
      </c>
      <c r="Q28" s="13">
        <v>93.616525022038445</v>
      </c>
      <c r="R28" s="13">
        <v>93.147759555196302</v>
      </c>
      <c r="S28" s="13">
        <v>92.61726778861447</v>
      </c>
      <c r="T28" s="13">
        <v>92.503910997360933</v>
      </c>
      <c r="U28" s="13">
        <v>94.369538536478998</v>
      </c>
      <c r="V28" s="13">
        <v>92.890218200323886</v>
      </c>
      <c r="W28" s="13">
        <v>86.273216479843413</v>
      </c>
      <c r="X28" s="13">
        <v>89.301924748500184</v>
      </c>
    </row>
    <row r="29" spans="1:24" x14ac:dyDescent="0.25">
      <c r="A29" s="10">
        <v>42426</v>
      </c>
      <c r="B29" s="5" t="s">
        <v>29</v>
      </c>
      <c r="C29" s="5" t="s">
        <v>43</v>
      </c>
      <c r="E29" s="9">
        <v>20</v>
      </c>
      <c r="F29" s="13">
        <v>5.57</v>
      </c>
      <c r="G29" s="13">
        <v>100</v>
      </c>
      <c r="H29" s="13">
        <v>85.133326598642853</v>
      </c>
      <c r="I29" s="13">
        <v>86.308035550237648</v>
      </c>
      <c r="J29" s="13">
        <v>85.725075105324919</v>
      </c>
      <c r="K29" s="13">
        <v>86.205156914400561</v>
      </c>
      <c r="L29" s="13">
        <v>83.309998425216151</v>
      </c>
      <c r="M29" s="13">
        <v>85.914778763478012</v>
      </c>
      <c r="N29" s="13">
        <v>85.718618186977054</v>
      </c>
      <c r="O29" s="13">
        <v>83.450273377652778</v>
      </c>
      <c r="P29" s="13">
        <v>86.340171942457332</v>
      </c>
      <c r="Q29" s="13">
        <v>86.647743079540462</v>
      </c>
      <c r="R29" s="13">
        <v>85.378745027319596</v>
      </c>
      <c r="S29" s="13">
        <v>86.878983170081739</v>
      </c>
      <c r="T29" s="13">
        <v>87.01568642335819</v>
      </c>
      <c r="U29" s="13">
        <v>88.988209178673102</v>
      </c>
      <c r="V29" s="13">
        <v>87.547537345468612</v>
      </c>
      <c r="W29" s="13">
        <v>97.427754445040492</v>
      </c>
      <c r="X29" s="13">
        <v>96.079713786675995</v>
      </c>
    </row>
    <row r="30" spans="1:24" x14ac:dyDescent="0.25">
      <c r="A30" s="10">
        <v>42426</v>
      </c>
      <c r="B30" s="5" t="s">
        <v>29</v>
      </c>
      <c r="C30" s="5" t="s">
        <v>43</v>
      </c>
      <c r="E30" s="9">
        <v>20</v>
      </c>
      <c r="F30" s="13">
        <v>7.5</v>
      </c>
      <c r="G30" s="13">
        <v>100</v>
      </c>
      <c r="H30" s="13">
        <v>74.768384190502019</v>
      </c>
      <c r="I30" s="13">
        <v>84.109673637960782</v>
      </c>
      <c r="J30" s="13">
        <v>80.163976591912743</v>
      </c>
      <c r="K30" s="13">
        <v>82.468341015850541</v>
      </c>
      <c r="L30" s="13">
        <v>81.807916903435185</v>
      </c>
      <c r="M30" s="13">
        <v>80.279188335621441</v>
      </c>
      <c r="N30" s="13">
        <v>78.679943836749317</v>
      </c>
      <c r="O30" s="13">
        <v>77.027139021885091</v>
      </c>
      <c r="P30" s="13">
        <v>76.595393890442395</v>
      </c>
      <c r="Q30" s="13">
        <v>76.199818926737109</v>
      </c>
      <c r="R30" s="13">
        <v>75.117653480168812</v>
      </c>
      <c r="S30" s="13">
        <v>74.865955247167392</v>
      </c>
      <c r="T30" s="13">
        <v>75.490788430821084</v>
      </c>
      <c r="U30" s="13">
        <v>77.828830533316633</v>
      </c>
      <c r="V30" s="13">
        <v>76.070816950825716</v>
      </c>
      <c r="W30" s="13">
        <v>95.211512273502791</v>
      </c>
      <c r="X30" s="13">
        <v>96.517806398689032</v>
      </c>
    </row>
    <row r="31" spans="1:24" x14ac:dyDescent="0.25">
      <c r="A31" s="10">
        <v>42426</v>
      </c>
      <c r="B31" s="5" t="s">
        <v>29</v>
      </c>
      <c r="C31" s="5" t="s">
        <v>43</v>
      </c>
      <c r="E31" s="9">
        <v>20</v>
      </c>
      <c r="F31" s="13">
        <v>7.52</v>
      </c>
      <c r="G31" s="13">
        <v>99.203330792513938</v>
      </c>
      <c r="H31" s="13">
        <v>73.360772506458389</v>
      </c>
      <c r="I31" s="13">
        <v>83.498983078869927</v>
      </c>
      <c r="J31" s="13">
        <v>78.953025623070744</v>
      </c>
      <c r="K31" s="13">
        <v>81.676954733156663</v>
      </c>
      <c r="L31" s="13">
        <v>80.988394178913865</v>
      </c>
      <c r="M31" s="13">
        <v>80.406672523270572</v>
      </c>
      <c r="N31" s="13">
        <v>78.041368525509185</v>
      </c>
      <c r="O31" s="13">
        <v>76.127041083784704</v>
      </c>
      <c r="P31" s="13">
        <v>75.817165317943363</v>
      </c>
      <c r="Q31" s="13">
        <v>75.17725265876291</v>
      </c>
      <c r="R31" s="13">
        <v>74.160894636742555</v>
      </c>
      <c r="S31" s="13">
        <v>74.053585813084851</v>
      </c>
      <c r="T31" s="13">
        <v>74.33655561544812</v>
      </c>
      <c r="U31" s="13">
        <v>77.136398415396584</v>
      </c>
      <c r="V31" s="13">
        <v>75.21094842884132</v>
      </c>
      <c r="W31" s="13">
        <v>95.476182797430425</v>
      </c>
      <c r="X31" s="13">
        <v>96.567822844824633</v>
      </c>
    </row>
    <row r="32" spans="1:24" x14ac:dyDescent="0.25">
      <c r="A32" s="10">
        <v>42435</v>
      </c>
      <c r="B32" s="5" t="s">
        <v>29</v>
      </c>
      <c r="C32" s="5" t="s">
        <v>45</v>
      </c>
      <c r="E32" s="9">
        <v>20</v>
      </c>
      <c r="F32" s="13">
        <v>6.14</v>
      </c>
      <c r="G32" s="13">
        <v>91.237511729315017</v>
      </c>
      <c r="H32" s="13">
        <v>0</v>
      </c>
      <c r="I32" s="13">
        <v>0</v>
      </c>
      <c r="J32" s="13">
        <v>5.982781793744774</v>
      </c>
      <c r="K32" s="13">
        <v>1.8669235624356406</v>
      </c>
      <c r="L32" s="13">
        <v>0.31293234073390686</v>
      </c>
      <c r="M32" s="13">
        <v>4.3245357970447484</v>
      </c>
      <c r="N32" s="13">
        <v>4.30176466996397</v>
      </c>
      <c r="O32" s="13">
        <v>2.3355449108922621</v>
      </c>
      <c r="P32" s="13">
        <v>6.8665886483323613</v>
      </c>
      <c r="Q32" s="13">
        <v>7.4695465824498157</v>
      </c>
      <c r="R32" s="13">
        <v>7.6502274693683869</v>
      </c>
      <c r="S32" s="13">
        <v>7.9322014935809593</v>
      </c>
      <c r="T32" s="13">
        <v>10.960597900752866</v>
      </c>
      <c r="U32" s="13">
        <v>16.554148301065663</v>
      </c>
      <c r="V32" s="13">
        <v>19.912970241437389</v>
      </c>
      <c r="W32" s="13">
        <v>91.773081704147359</v>
      </c>
      <c r="X32" s="13">
        <v>99.800126236061431</v>
      </c>
    </row>
    <row r="33" spans="1:24" x14ac:dyDescent="0.25">
      <c r="A33" s="10">
        <v>42435</v>
      </c>
      <c r="B33" s="5" t="s">
        <v>29</v>
      </c>
      <c r="C33" s="5" t="s">
        <v>45</v>
      </c>
      <c r="E33" s="9">
        <v>20</v>
      </c>
      <c r="F33" s="13">
        <v>8.42</v>
      </c>
      <c r="G33" s="13">
        <v>98.046034111607881</v>
      </c>
      <c r="H33" s="13">
        <v>89.862485725161775</v>
      </c>
      <c r="I33" s="13">
        <v>43.46647100108467</v>
      </c>
      <c r="J33" s="13">
        <v>82.291401794471284</v>
      </c>
      <c r="K33" s="13">
        <v>61.073647144802848</v>
      </c>
      <c r="L33" s="13">
        <v>59.740430858422819</v>
      </c>
      <c r="M33" s="13">
        <v>74.453038008968079</v>
      </c>
      <c r="N33" s="13">
        <v>78.518654210172798</v>
      </c>
      <c r="O33" s="13">
        <v>78.248192556008448</v>
      </c>
      <c r="P33" s="13">
        <v>86.948507899356358</v>
      </c>
      <c r="Q33" s="13">
        <v>89.462553575456809</v>
      </c>
      <c r="R33" s="13">
        <v>91.010075637053788</v>
      </c>
      <c r="S33" s="13">
        <v>92.492937655581358</v>
      </c>
      <c r="T33" s="13">
        <v>94.468868494806841</v>
      </c>
      <c r="U33" s="13">
        <v>96.914579032528039</v>
      </c>
      <c r="V33" s="13">
        <v>96.033127456485119</v>
      </c>
      <c r="W33" s="13">
        <v>88.92756243643349</v>
      </c>
      <c r="X33" s="13">
        <v>94.763833368398906</v>
      </c>
    </row>
    <row r="34" spans="1:24" x14ac:dyDescent="0.25">
      <c r="A34" s="10">
        <v>42435</v>
      </c>
      <c r="B34" s="5" t="s">
        <v>29</v>
      </c>
      <c r="C34" s="5" t="s">
        <v>45</v>
      </c>
      <c r="E34" s="9">
        <v>20</v>
      </c>
      <c r="F34" s="13">
        <v>8.99</v>
      </c>
      <c r="G34" s="13">
        <v>96.655075343599933</v>
      </c>
      <c r="H34" s="13">
        <v>91.496954701180059</v>
      </c>
      <c r="I34" s="13">
        <v>85.561156128373639</v>
      </c>
      <c r="J34" s="13">
        <v>88.430382505721241</v>
      </c>
      <c r="K34" s="13">
        <v>87.93475733315617</v>
      </c>
      <c r="L34" s="13">
        <v>87.798932736016866</v>
      </c>
      <c r="M34" s="13">
        <v>89.217249992476454</v>
      </c>
      <c r="N34" s="13">
        <v>89.360078158392866</v>
      </c>
      <c r="O34" s="13">
        <v>89.012525661241853</v>
      </c>
      <c r="P34" s="13">
        <v>91.152720889409011</v>
      </c>
      <c r="Q34" s="13">
        <v>91.997518610421835</v>
      </c>
      <c r="R34" s="13">
        <v>92.575846381422863</v>
      </c>
      <c r="S34" s="13">
        <v>93.200570581489657</v>
      </c>
      <c r="T34" s="13">
        <v>93.545639391108423</v>
      </c>
      <c r="U34" s="13">
        <v>95.547620376053118</v>
      </c>
      <c r="V34" s="13">
        <v>94.668725435148787</v>
      </c>
      <c r="W34" s="13">
        <v>92.695219798847333</v>
      </c>
      <c r="X34" s="13">
        <v>93.951188722911851</v>
      </c>
    </row>
    <row r="35" spans="1:24" x14ac:dyDescent="0.25">
      <c r="A35" s="10">
        <v>42435</v>
      </c>
      <c r="B35" s="5" t="s">
        <v>29</v>
      </c>
      <c r="C35" s="5" t="s">
        <v>6</v>
      </c>
      <c r="E35" s="9">
        <v>20</v>
      </c>
      <c r="F35" s="13">
        <v>2.68</v>
      </c>
      <c r="G35" s="13">
        <v>58.630016007065187</v>
      </c>
      <c r="H35" s="13">
        <v>89.707841644461368</v>
      </c>
      <c r="I35" s="13">
        <v>76.264914183627894</v>
      </c>
      <c r="J35" s="13">
        <v>87.413273275454969</v>
      </c>
      <c r="K35" s="13">
        <v>92.558881174633754</v>
      </c>
      <c r="L35" s="13">
        <v>92.996903616839049</v>
      </c>
      <c r="M35" s="13">
        <v>92.966986668271687</v>
      </c>
      <c r="N35" s="13">
        <v>91.390364535629232</v>
      </c>
      <c r="O35" s="13">
        <v>90.675671655112907</v>
      </c>
      <c r="P35" s="13">
        <v>90.119953188999418</v>
      </c>
      <c r="Q35" s="13">
        <v>89.067787051658016</v>
      </c>
      <c r="R35" s="13">
        <v>88.891679924083846</v>
      </c>
      <c r="S35" s="13">
        <v>89.695969568987223</v>
      </c>
      <c r="T35" s="13">
        <v>90.330823762158602</v>
      </c>
      <c r="U35" s="13">
        <v>92.183228254198511</v>
      </c>
      <c r="V35" s="13">
        <v>91.190342504211117</v>
      </c>
      <c r="W35" s="13">
        <v>58.695897841564019</v>
      </c>
      <c r="X35" s="13">
        <v>26.320218809173156</v>
      </c>
    </row>
    <row r="36" spans="1:24" x14ac:dyDescent="0.25">
      <c r="A36" s="10">
        <v>42435</v>
      </c>
      <c r="B36" s="5" t="s">
        <v>29</v>
      </c>
      <c r="C36" s="5" t="s">
        <v>6</v>
      </c>
      <c r="E36" s="9">
        <v>20</v>
      </c>
      <c r="F36" s="13">
        <v>2.72</v>
      </c>
      <c r="G36" s="13">
        <v>63.145112325440202</v>
      </c>
      <c r="H36" s="13">
        <v>88.946516939474691</v>
      </c>
      <c r="I36" s="13">
        <v>72.305876347859382</v>
      </c>
      <c r="J36" s="13">
        <v>85.248283628173922</v>
      </c>
      <c r="K36" s="13">
        <v>91.279938876523943</v>
      </c>
      <c r="L36" s="13">
        <v>92.713617497858877</v>
      </c>
      <c r="M36" s="13">
        <v>92.8165156941226</v>
      </c>
      <c r="N36" s="13">
        <v>91.289613482322764</v>
      </c>
      <c r="O36" s="13">
        <v>90.568563863021041</v>
      </c>
      <c r="P36" s="13">
        <v>90.111176126389708</v>
      </c>
      <c r="Q36" s="13">
        <v>89.318745770358674</v>
      </c>
      <c r="R36" s="13">
        <v>89.159619302799413</v>
      </c>
      <c r="S36" s="13">
        <v>89.349145526249558</v>
      </c>
      <c r="T36" s="13">
        <v>90.350057701818983</v>
      </c>
      <c r="U36" s="13">
        <v>92.657479216648994</v>
      </c>
      <c r="V36" s="13">
        <v>90.951712521055583</v>
      </c>
      <c r="W36" s="13">
        <v>55.46841451011413</v>
      </c>
      <c r="X36" s="13">
        <v>25.00262991794656</v>
      </c>
    </row>
    <row r="37" spans="1:24" x14ac:dyDescent="0.25">
      <c r="A37" s="10">
        <v>42435</v>
      </c>
      <c r="B37" s="5" t="s">
        <v>29</v>
      </c>
      <c r="C37" s="5" t="s">
        <v>6</v>
      </c>
      <c r="E37" s="9">
        <v>20</v>
      </c>
      <c r="F37" s="13">
        <v>7.08</v>
      </c>
      <c r="G37" s="13">
        <v>91.761881106143406</v>
      </c>
      <c r="H37" s="13">
        <v>77.743148077655121</v>
      </c>
      <c r="I37" s="13">
        <v>79.107382122120839</v>
      </c>
      <c r="J37" s="13">
        <v>74.397907661012013</v>
      </c>
      <c r="K37" s="13">
        <v>74.563996943826211</v>
      </c>
      <c r="L37" s="13">
        <v>72.718887937281778</v>
      </c>
      <c r="M37" s="13">
        <v>69.222666947545818</v>
      </c>
      <c r="N37" s="13">
        <v>68.541246870611232</v>
      </c>
      <c r="O37" s="13">
        <v>69.947338668888165</v>
      </c>
      <c r="P37" s="13">
        <v>70.111176126389708</v>
      </c>
      <c r="Q37" s="13">
        <v>71.963117527633656</v>
      </c>
      <c r="R37" s="13">
        <v>74.640654218649701</v>
      </c>
      <c r="S37" s="13">
        <v>76.793555785528483</v>
      </c>
      <c r="T37" s="13">
        <v>78.282134417761171</v>
      </c>
      <c r="U37" s="13">
        <v>80.706354962896825</v>
      </c>
      <c r="V37" s="13">
        <v>81.229646266142623</v>
      </c>
      <c r="W37" s="13">
        <v>82.253361961803591</v>
      </c>
      <c r="X37" s="13">
        <v>88.115400799495063</v>
      </c>
    </row>
    <row r="38" spans="1:24" x14ac:dyDescent="0.25">
      <c r="A38" s="10">
        <v>42435</v>
      </c>
      <c r="B38" s="5" t="s">
        <v>29</v>
      </c>
      <c r="C38" s="5" t="s">
        <v>6</v>
      </c>
      <c r="E38" s="9">
        <v>20</v>
      </c>
      <c r="F38" s="13">
        <v>7.21</v>
      </c>
      <c r="G38" s="13">
        <v>93.086603742341438</v>
      </c>
      <c r="H38" s="13">
        <v>66.948991244765892</v>
      </c>
      <c r="I38" s="13">
        <v>67.772602564920575</v>
      </c>
      <c r="J38" s="13">
        <v>65.915943187184439</v>
      </c>
      <c r="K38" s="13">
        <v>62.917317210909204</v>
      </c>
      <c r="L38" s="13">
        <v>62.056130179853739</v>
      </c>
      <c r="M38" s="13">
        <v>57.473893285985135</v>
      </c>
      <c r="N38" s="13">
        <v>56.902973682603644</v>
      </c>
      <c r="O38" s="13">
        <v>58.63556573740739</v>
      </c>
      <c r="P38" s="13">
        <v>58.54300760678759</v>
      </c>
      <c r="Q38" s="13">
        <v>60.748928490863975</v>
      </c>
      <c r="R38" s="13">
        <v>63.454185157274836</v>
      </c>
      <c r="S38" s="13">
        <v>65.538556205073689</v>
      </c>
      <c r="T38" s="13">
        <v>67.91778864648019</v>
      </c>
      <c r="U38" s="13">
        <v>69.932488980639391</v>
      </c>
      <c r="V38" s="13">
        <v>71.603032004491851</v>
      </c>
      <c r="W38" s="13">
        <v>87.894677364673981</v>
      </c>
      <c r="X38" s="13">
        <v>89.169997896065638</v>
      </c>
    </row>
    <row r="39" spans="1:24" x14ac:dyDescent="0.25">
      <c r="A39" s="10">
        <v>42435</v>
      </c>
      <c r="B39" s="5" t="s">
        <v>29</v>
      </c>
      <c r="C39" s="5" t="s">
        <v>6</v>
      </c>
      <c r="E39" s="9">
        <v>20</v>
      </c>
      <c r="F39" s="13">
        <v>8.2200000000000006</v>
      </c>
      <c r="G39" s="13">
        <v>94.281613953745108</v>
      </c>
      <c r="H39" s="13">
        <v>72.442424819185376</v>
      </c>
      <c r="I39" s="13">
        <v>71.281822242072352</v>
      </c>
      <c r="J39" s="13">
        <v>72.276508409313806</v>
      </c>
      <c r="K39" s="13">
        <v>67.159419326977371</v>
      </c>
      <c r="L39" s="13">
        <v>66.107780486198038</v>
      </c>
      <c r="M39" s="13">
        <v>64.365463902013303</v>
      </c>
      <c r="N39" s="13">
        <v>64.81651096049336</v>
      </c>
      <c r="O39" s="13">
        <v>64.55624646693046</v>
      </c>
      <c r="P39" s="13">
        <v>65.57928613224108</v>
      </c>
      <c r="Q39" s="13">
        <v>66.602752086623056</v>
      </c>
      <c r="R39" s="13">
        <v>69.206508694074628</v>
      </c>
      <c r="S39" s="13">
        <v>71.235980197465949</v>
      </c>
      <c r="T39" s="13">
        <v>74.061658515139868</v>
      </c>
      <c r="U39" s="13">
        <v>78.40763265078391</v>
      </c>
      <c r="V39" s="13">
        <v>80.36777091521617</v>
      </c>
      <c r="W39" s="13">
        <v>92.134704486382645</v>
      </c>
      <c r="X39" s="13">
        <v>79.105301914580266</v>
      </c>
    </row>
    <row r="40" spans="1:24" x14ac:dyDescent="0.25">
      <c r="A40" s="10">
        <v>42435</v>
      </c>
      <c r="B40" s="5" t="s">
        <v>29</v>
      </c>
      <c r="C40" s="5" t="s">
        <v>6</v>
      </c>
      <c r="E40" s="9">
        <v>20</v>
      </c>
      <c r="F40" s="13">
        <v>8.33</v>
      </c>
      <c r="G40" s="13">
        <v>88.850251145333118</v>
      </c>
      <c r="H40" s="13">
        <v>63.128092881614009</v>
      </c>
      <c r="I40" s="13">
        <v>61.152938173929684</v>
      </c>
      <c r="J40" s="13">
        <v>64.651821715282068</v>
      </c>
      <c r="K40" s="13">
        <v>57.848055011128466</v>
      </c>
      <c r="L40" s="13">
        <v>57.098623097700774</v>
      </c>
      <c r="M40" s="13">
        <v>55.454572812904388</v>
      </c>
      <c r="N40" s="13">
        <v>55.406973194113696</v>
      </c>
      <c r="O40" s="13">
        <v>55.585968879235956</v>
      </c>
      <c r="P40" s="13">
        <v>56.161497952018721</v>
      </c>
      <c r="Q40" s="13">
        <v>57.844574780058643</v>
      </c>
      <c r="R40" s="13">
        <v>59.317870998353285</v>
      </c>
      <c r="S40" s="13">
        <v>61.72628870304591</v>
      </c>
      <c r="T40" s="13">
        <v>64.947518821783817</v>
      </c>
      <c r="U40" s="13">
        <v>69.017463594264356</v>
      </c>
      <c r="V40" s="13">
        <v>72.083099382369454</v>
      </c>
      <c r="W40" s="13">
        <v>91.363995931743702</v>
      </c>
      <c r="X40" s="13">
        <v>78.045444982116564</v>
      </c>
    </row>
    <row r="41" spans="1:24" x14ac:dyDescent="0.25">
      <c r="A41" s="10">
        <v>42435</v>
      </c>
      <c r="B41" s="5" t="s">
        <v>29</v>
      </c>
      <c r="C41" s="5" t="s">
        <v>44</v>
      </c>
      <c r="E41" s="9">
        <v>20</v>
      </c>
      <c r="F41" s="13">
        <v>2.63</v>
      </c>
      <c r="G41" s="13">
        <v>25.597505105701835</v>
      </c>
      <c r="H41" s="13">
        <v>0</v>
      </c>
      <c r="I41" s="13">
        <v>0</v>
      </c>
      <c r="J41" s="13">
        <v>0</v>
      </c>
      <c r="K41" s="13">
        <v>1.6310666710959154</v>
      </c>
      <c r="L41" s="13">
        <v>0.79056591343303895</v>
      </c>
      <c r="M41" s="13">
        <v>2.5700442384663957</v>
      </c>
      <c r="N41" s="13">
        <v>2.9217805458875201</v>
      </c>
      <c r="O41" s="13">
        <v>0.87173841896998061</v>
      </c>
      <c r="P41" s="13">
        <v>4.43534230544177</v>
      </c>
      <c r="Q41" s="13">
        <v>5.9412361831716609</v>
      </c>
      <c r="R41" s="13">
        <v>5.4006531022356308</v>
      </c>
      <c r="S41" s="13">
        <v>4.6821245769585795</v>
      </c>
      <c r="T41" s="13">
        <v>5.5476177391877712</v>
      </c>
      <c r="U41" s="13">
        <v>3.9111755844445484</v>
      </c>
      <c r="V41" s="13">
        <v>5.0336889387984307</v>
      </c>
      <c r="W41" s="13">
        <v>62.000226014238891</v>
      </c>
      <c r="X41" s="13">
        <v>15.25615400799496</v>
      </c>
    </row>
    <row r="42" spans="1:24" x14ac:dyDescent="0.25">
      <c r="A42" s="10">
        <v>42435</v>
      </c>
      <c r="B42" s="5" t="s">
        <v>29</v>
      </c>
      <c r="C42" s="5" t="s">
        <v>44</v>
      </c>
      <c r="E42" s="9">
        <v>20</v>
      </c>
      <c r="F42" s="13">
        <v>6.91</v>
      </c>
      <c r="G42" s="13">
        <v>81.68570955456201</v>
      </c>
      <c r="H42" s="13">
        <v>44.380472021317082</v>
      </c>
      <c r="I42" s="13">
        <v>0.7688381292668911</v>
      </c>
      <c r="J42" s="13">
        <v>24.650368702095982</v>
      </c>
      <c r="K42" s="13">
        <v>11.633392020728838</v>
      </c>
      <c r="L42" s="13">
        <v>10.982278147440539</v>
      </c>
      <c r="M42" s="13">
        <v>20.56336332721418</v>
      </c>
      <c r="N42" s="13">
        <v>24.522195762349629</v>
      </c>
      <c r="O42" s="13">
        <v>21.016928981583405</v>
      </c>
      <c r="P42" s="13">
        <v>37.20011702750147</v>
      </c>
      <c r="Q42" s="13">
        <v>46.641664786826077</v>
      </c>
      <c r="R42" s="13">
        <v>49.621814731083759</v>
      </c>
      <c r="S42" s="13">
        <v>62.895421363242242</v>
      </c>
      <c r="T42" s="13">
        <v>81.466725284387536</v>
      </c>
      <c r="U42" s="13">
        <v>90.141159404117616</v>
      </c>
      <c r="V42" s="13">
        <v>91.252105558674899</v>
      </c>
      <c r="W42" s="13">
        <v>84.014012882811613</v>
      </c>
      <c r="X42" s="13">
        <v>98.579844308857574</v>
      </c>
    </row>
    <row r="43" spans="1:24" x14ac:dyDescent="0.25">
      <c r="A43" s="10">
        <v>42435</v>
      </c>
      <c r="B43" s="5" t="s">
        <v>29</v>
      </c>
      <c r="C43" s="5" t="s">
        <v>44</v>
      </c>
      <c r="E43" s="9">
        <v>20</v>
      </c>
      <c r="F43" s="13">
        <v>7.77</v>
      </c>
      <c r="G43" s="13">
        <v>70.847822487166752</v>
      </c>
      <c r="H43" s="13">
        <v>89.819661210506283</v>
      </c>
      <c r="I43" s="13">
        <v>47.473361832450713</v>
      </c>
      <c r="J43" s="13">
        <v>71.266664244978031</v>
      </c>
      <c r="K43" s="13">
        <v>67.956682058266608</v>
      </c>
      <c r="L43" s="13">
        <v>66.190131102180644</v>
      </c>
      <c r="M43" s="13">
        <v>77.6099190466159</v>
      </c>
      <c r="N43" s="13">
        <v>80.145936374183307</v>
      </c>
      <c r="O43" s="13">
        <v>79.108030109190437</v>
      </c>
      <c r="P43" s="13">
        <v>86.887068461088361</v>
      </c>
      <c r="Q43" s="13">
        <v>89.530227836679458</v>
      </c>
      <c r="R43" s="13">
        <v>90.730972117558409</v>
      </c>
      <c r="S43" s="13">
        <v>92.35868318742483</v>
      </c>
      <c r="T43" s="13">
        <v>93.748969610375326</v>
      </c>
      <c r="U43" s="13">
        <v>96.033030184678907</v>
      </c>
      <c r="V43" s="13">
        <v>95.171252105558679</v>
      </c>
      <c r="W43" s="13">
        <v>85.643575545259353</v>
      </c>
      <c r="X43" s="13">
        <v>97.480538607195456</v>
      </c>
    </row>
    <row r="44" spans="1:24" x14ac:dyDescent="0.25">
      <c r="A44" s="10">
        <v>42454</v>
      </c>
      <c r="B44" s="5" t="s">
        <v>29</v>
      </c>
      <c r="C44" s="5" t="s">
        <v>6</v>
      </c>
      <c r="D44" s="9" t="s">
        <v>46</v>
      </c>
      <c r="E44" s="9">
        <v>20</v>
      </c>
      <c r="F44" s="13">
        <v>1.6</v>
      </c>
      <c r="G44" s="13">
        <v>81.906149472340616</v>
      </c>
      <c r="H44" s="13">
        <v>25.758127445946844</v>
      </c>
      <c r="I44" s="13">
        <v>5.8034990921722258</v>
      </c>
      <c r="J44" s="13">
        <v>6.260789572676229</v>
      </c>
      <c r="K44" s="13">
        <v>15.726476292640157</v>
      </c>
      <c r="L44" s="13">
        <v>0</v>
      </c>
      <c r="M44" s="13">
        <v>53.762836441248787</v>
      </c>
      <c r="N44" s="13">
        <v>61.067693613735663</v>
      </c>
      <c r="O44" s="13">
        <v>0</v>
      </c>
      <c r="P44" s="13">
        <v>64.889653557875192</v>
      </c>
      <c r="Q44" s="13">
        <v>65.801268747025489</v>
      </c>
      <c r="R44" s="13">
        <v>0</v>
      </c>
      <c r="S44" s="13">
        <v>59.78164721567336</v>
      </c>
      <c r="T44" s="13">
        <v>57.979910893521044</v>
      </c>
      <c r="U44" s="13">
        <v>51.020758332178595</v>
      </c>
      <c r="V44" s="13">
        <v>46.945320159633873</v>
      </c>
      <c r="W44" s="13">
        <v>83.631785179916477</v>
      </c>
      <c r="X44" s="13">
        <v>14.38537088883718</v>
      </c>
    </row>
    <row r="45" spans="1:24" x14ac:dyDescent="0.25">
      <c r="A45" s="10">
        <v>42454</v>
      </c>
      <c r="B45" s="5" t="s">
        <v>29</v>
      </c>
      <c r="C45" s="5" t="s">
        <v>6</v>
      </c>
      <c r="D45" s="9" t="s">
        <v>46</v>
      </c>
      <c r="E45" s="9">
        <v>20</v>
      </c>
      <c r="F45" s="13">
        <v>2.4300000000000002</v>
      </c>
      <c r="G45" s="13">
        <v>88.846033323688616</v>
      </c>
      <c r="H45" s="13">
        <v>94.337118183017182</v>
      </c>
      <c r="I45" s="13">
        <v>63.233199302794638</v>
      </c>
      <c r="J45" s="13">
        <v>85.534384481556145</v>
      </c>
      <c r="K45" s="13">
        <v>94.440398817089871</v>
      </c>
      <c r="L45" s="13">
        <v>92.154394689508095</v>
      </c>
      <c r="M45" s="13">
        <v>98.560315332870047</v>
      </c>
      <c r="N45" s="13">
        <v>98.463765447916728</v>
      </c>
      <c r="O45" s="13">
        <v>94.599655376497125</v>
      </c>
      <c r="P45" s="13">
        <v>98.900666122402598</v>
      </c>
      <c r="Q45" s="13">
        <v>98.870509233055799</v>
      </c>
      <c r="R45" s="13">
        <v>96.314712151293151</v>
      </c>
      <c r="S45" s="13">
        <v>98.828592759450657</v>
      </c>
      <c r="T45" s="13">
        <v>98.771753501149092</v>
      </c>
      <c r="U45" s="13">
        <v>98.457898203752848</v>
      </c>
      <c r="V45" s="13">
        <v>98.305921248269257</v>
      </c>
      <c r="W45" s="13">
        <v>92.71002748037877</v>
      </c>
      <c r="X45" s="13">
        <v>31.209800492290718</v>
      </c>
    </row>
    <row r="46" spans="1:24" x14ac:dyDescent="0.25">
      <c r="A46" s="10">
        <v>42454</v>
      </c>
      <c r="B46" s="5" t="s">
        <v>29</v>
      </c>
      <c r="C46" s="5" t="s">
        <v>6</v>
      </c>
      <c r="D46" s="9" t="s">
        <v>46</v>
      </c>
      <c r="E46" s="9">
        <v>20</v>
      </c>
      <c r="F46" s="13">
        <v>3.82</v>
      </c>
      <c r="G46" s="13">
        <v>71.185904205866521</v>
      </c>
      <c r="H46" s="13">
        <v>95.590850483561795</v>
      </c>
      <c r="I46" s="13">
        <v>99.012545529402857</v>
      </c>
      <c r="J46" s="13">
        <v>99.132716167255779</v>
      </c>
      <c r="K46" s="13">
        <v>99.231094260347945</v>
      </c>
      <c r="L46" s="13">
        <v>97.408475978638137</v>
      </c>
      <c r="M46" s="13">
        <v>98.084798152187119</v>
      </c>
      <c r="N46" s="13">
        <v>97.248564793443421</v>
      </c>
      <c r="O46" s="13">
        <v>95.083460526319257</v>
      </c>
      <c r="P46" s="13">
        <v>97.151064673724434</v>
      </c>
      <c r="Q46" s="13">
        <v>96.980513780382807</v>
      </c>
      <c r="R46" s="13">
        <v>93.578765837969684</v>
      </c>
      <c r="S46" s="13">
        <v>97.174181959863247</v>
      </c>
      <c r="T46" s="13">
        <v>97.495601842778143</v>
      </c>
      <c r="U46" s="13">
        <v>97.614876090605392</v>
      </c>
      <c r="V46" s="13">
        <v>97.908689070972059</v>
      </c>
      <c r="W46" s="13">
        <v>72.232736738633022</v>
      </c>
      <c r="X46" s="13">
        <v>86.450192719114654</v>
      </c>
    </row>
    <row r="47" spans="1:24" x14ac:dyDescent="0.25">
      <c r="A47" s="10">
        <v>42506</v>
      </c>
      <c r="B47" s="5" t="s">
        <v>29</v>
      </c>
      <c r="C47" s="5" t="s">
        <v>6</v>
      </c>
      <c r="E47" s="9">
        <v>100</v>
      </c>
      <c r="F47" s="13">
        <v>2.31</v>
      </c>
      <c r="G47" s="13">
        <v>88.462728046722845</v>
      </c>
      <c r="H47" s="13">
        <v>94.860781871784923</v>
      </c>
      <c r="I47" s="13">
        <v>94.209771435044885</v>
      </c>
      <c r="J47" s="13">
        <v>97.728930459660376</v>
      </c>
      <c r="K47" s="13">
        <v>98.438406504939408</v>
      </c>
      <c r="L47" s="13">
        <v>97.993750791340915</v>
      </c>
      <c r="M47" s="13">
        <v>97.803919711916947</v>
      </c>
      <c r="N47" s="13">
        <v>96.952890914781946</v>
      </c>
      <c r="O47" s="13">
        <v>97.194693216952359</v>
      </c>
      <c r="P47" s="13">
        <v>97.03699445007814</v>
      </c>
      <c r="Q47" s="13">
        <v>96.996465060786292</v>
      </c>
      <c r="R47" s="13">
        <v>96.88361977136644</v>
      </c>
      <c r="S47" s="13">
        <v>97.051381838302405</v>
      </c>
      <c r="T47" s="13">
        <v>97.05337419272287</v>
      </c>
      <c r="U47" s="13">
        <v>97.281326678719083</v>
      </c>
      <c r="V47" s="13">
        <v>97.327598244308717</v>
      </c>
      <c r="W47" s="13">
        <v>90.468937805332033</v>
      </c>
      <c r="X47" s="13">
        <v>23.953805347294534</v>
      </c>
    </row>
    <row r="48" spans="1:24" x14ac:dyDescent="0.25">
      <c r="A48" s="10">
        <v>42506</v>
      </c>
      <c r="B48" s="5" t="s">
        <v>29</v>
      </c>
      <c r="C48" s="5" t="s">
        <v>6</v>
      </c>
      <c r="E48" s="9">
        <v>100</v>
      </c>
      <c r="F48" s="13">
        <v>2.34</v>
      </c>
      <c r="G48" s="13">
        <v>86.354864942422964</v>
      </c>
      <c r="H48" s="13">
        <v>93.978488546328634</v>
      </c>
      <c r="I48" s="13">
        <v>94.487563510125185</v>
      </c>
      <c r="J48" s="13">
        <v>97.805771158393668</v>
      </c>
      <c r="K48" s="13">
        <v>98.166035546498591</v>
      </c>
      <c r="L48" s="13">
        <v>97.103560745114692</v>
      </c>
      <c r="M48" s="13">
        <v>97.045418201928044</v>
      </c>
      <c r="N48" s="13">
        <v>96.241099028733629</v>
      </c>
      <c r="O48" s="13">
        <v>96.820652312546002</v>
      </c>
      <c r="P48" s="13">
        <v>96.48076236128415</v>
      </c>
      <c r="Q48" s="13">
        <v>96.079957827906199</v>
      </c>
      <c r="R48" s="13">
        <v>96.17019245575834</v>
      </c>
      <c r="S48" s="13">
        <v>96.259653425824482</v>
      </c>
      <c r="T48" s="13">
        <v>96.361722475902198</v>
      </c>
      <c r="U48" s="13">
        <v>96.648640030218218</v>
      </c>
      <c r="V48" s="13">
        <v>96.639684625109425</v>
      </c>
      <c r="W48" s="13">
        <v>91.025981118586088</v>
      </c>
      <c r="X48" s="13">
        <v>20.720450136885493</v>
      </c>
    </row>
    <row r="49" spans="1:24" x14ac:dyDescent="0.25">
      <c r="A49" s="10">
        <v>42506</v>
      </c>
      <c r="B49" s="5" t="s">
        <v>29</v>
      </c>
      <c r="C49" s="5" t="s">
        <v>6</v>
      </c>
      <c r="E49" s="9">
        <v>100</v>
      </c>
      <c r="F49" s="13">
        <v>2.37</v>
      </c>
      <c r="G49" s="13">
        <v>86.82505595354904</v>
      </c>
      <c r="H49" s="13">
        <v>94.391536695507199</v>
      </c>
      <c r="I49" s="13">
        <v>92.10896886725007</v>
      </c>
      <c r="J49" s="13">
        <v>96.986137038571854</v>
      </c>
      <c r="K49" s="13">
        <v>97.961757327667996</v>
      </c>
      <c r="L49" s="13">
        <v>97.860886605337001</v>
      </c>
      <c r="M49" s="13">
        <v>97.537848501606703</v>
      </c>
      <c r="N49" s="13">
        <v>96.573001986834811</v>
      </c>
      <c r="O49" s="13">
        <v>97.171315660426956</v>
      </c>
      <c r="P49" s="13">
        <v>96.862280524751824</v>
      </c>
      <c r="Q49" s="13">
        <v>96.618877811285131</v>
      </c>
      <c r="R49" s="13">
        <v>96.786334228328968</v>
      </c>
      <c r="S49" s="13">
        <v>96.709276968713183</v>
      </c>
      <c r="T49" s="13">
        <v>96.942836247112268</v>
      </c>
      <c r="U49" s="13">
        <v>96.96811546658995</v>
      </c>
      <c r="V49" s="13">
        <v>97.105690625212176</v>
      </c>
      <c r="W49" s="13">
        <v>88.838691778469254</v>
      </c>
      <c r="X49" s="13">
        <v>17.869877785466581</v>
      </c>
    </row>
    <row r="50" spans="1:24" x14ac:dyDescent="0.25">
      <c r="A50" s="10">
        <v>42506</v>
      </c>
      <c r="B50" s="5" t="s">
        <v>29</v>
      </c>
      <c r="C50" s="5" t="s">
        <v>6</v>
      </c>
      <c r="E50" s="9">
        <v>20</v>
      </c>
      <c r="F50" s="13">
        <v>2.4500000000000002</v>
      </c>
      <c r="G50" s="13">
        <v>84.064682874625234</v>
      </c>
      <c r="H50" s="13">
        <v>93.573869951214931</v>
      </c>
      <c r="I50" s="13">
        <v>76.331247102923342</v>
      </c>
      <c r="J50" s="13">
        <v>89.498437839782937</v>
      </c>
      <c r="K50" s="13">
        <v>95.092783232091534</v>
      </c>
      <c r="L50" s="13">
        <v>94.39313135063486</v>
      </c>
      <c r="M50" s="13">
        <v>97.764207590975118</v>
      </c>
      <c r="N50" s="13">
        <v>96.964887407243424</v>
      </c>
      <c r="O50" s="13">
        <v>96.945332614014788</v>
      </c>
      <c r="P50" s="13">
        <v>97.34363521697739</v>
      </c>
      <c r="Q50" s="13">
        <v>97.325995751260024</v>
      </c>
      <c r="R50" s="13">
        <v>97.159262143305938</v>
      </c>
      <c r="S50" s="13">
        <v>96.748374668094812</v>
      </c>
      <c r="T50" s="13">
        <v>97.416570299729159</v>
      </c>
      <c r="U50" s="13">
        <v>97.343968921144906</v>
      </c>
      <c r="V50" s="13">
        <v>97.070819427925571</v>
      </c>
      <c r="W50" s="13">
        <v>76.839263342501212</v>
      </c>
      <c r="X50" s="13">
        <v>15.181698162104096</v>
      </c>
    </row>
    <row r="51" spans="1:24" x14ac:dyDescent="0.25">
      <c r="A51" s="10">
        <v>42506</v>
      </c>
      <c r="B51" s="5" t="s">
        <v>29</v>
      </c>
      <c r="C51" s="5" t="s">
        <v>6</v>
      </c>
      <c r="E51" s="9">
        <v>20</v>
      </c>
      <c r="F51" s="13">
        <v>2.48</v>
      </c>
      <c r="G51" s="13">
        <v>84.221413211667254</v>
      </c>
      <c r="H51" s="13">
        <v>93.276025707589554</v>
      </c>
      <c r="I51" s="13">
        <v>74.438788591438751</v>
      </c>
      <c r="J51" s="13">
        <v>88.943477237820261</v>
      </c>
      <c r="K51" s="13">
        <v>94.915742109105011</v>
      </c>
      <c r="L51" s="13">
        <v>96.186797861687694</v>
      </c>
      <c r="M51" s="13">
        <v>97.660956076526375</v>
      </c>
      <c r="N51" s="13">
        <v>96.92489909903847</v>
      </c>
      <c r="O51" s="13">
        <v>96.875199944438592</v>
      </c>
      <c r="P51" s="13">
        <v>97.350766397602953</v>
      </c>
      <c r="Q51" s="13">
        <v>97.147499960586742</v>
      </c>
      <c r="R51" s="13">
        <v>97.246819132039647</v>
      </c>
      <c r="S51" s="13">
        <v>97.227321485519724</v>
      </c>
      <c r="T51" s="13">
        <v>97.20812731657773</v>
      </c>
      <c r="U51" s="13">
        <v>97.243741333263571</v>
      </c>
      <c r="V51" s="13">
        <v>97.06764931908134</v>
      </c>
      <c r="W51" s="13">
        <v>76.844373831613638</v>
      </c>
      <c r="X51" s="13">
        <v>16.057458945551208</v>
      </c>
    </row>
    <row r="52" spans="1:24" x14ac:dyDescent="0.25">
      <c r="A52" s="10">
        <v>42506</v>
      </c>
      <c r="B52" s="5" t="s">
        <v>29</v>
      </c>
      <c r="C52" s="5" t="s">
        <v>6</v>
      </c>
      <c r="E52" s="9">
        <v>20</v>
      </c>
      <c r="F52" s="13">
        <v>2.5</v>
      </c>
      <c r="G52" s="13">
        <v>85.859085304841059</v>
      </c>
      <c r="H52" s="13">
        <v>93.585109356634746</v>
      </c>
      <c r="I52" s="13">
        <v>76.626401182696171</v>
      </c>
      <c r="J52" s="13">
        <v>88.952015093235062</v>
      </c>
      <c r="K52" s="13">
        <v>95.310679998844179</v>
      </c>
      <c r="L52" s="13">
        <v>96.421524590294609</v>
      </c>
      <c r="M52" s="13">
        <v>97.700668197468204</v>
      </c>
      <c r="N52" s="13">
        <v>97.036866362012361</v>
      </c>
      <c r="O52" s="13">
        <v>96.964813911119279</v>
      </c>
      <c r="P52" s="13">
        <v>97.46843087792476</v>
      </c>
      <c r="Q52" s="13">
        <v>97.336293585337316</v>
      </c>
      <c r="R52" s="13">
        <v>97.389504595161284</v>
      </c>
      <c r="S52" s="13">
        <v>97.341356442049459</v>
      </c>
      <c r="T52" s="13">
        <v>97.372355121484915</v>
      </c>
      <c r="U52" s="13">
        <v>97.500574527209466</v>
      </c>
      <c r="V52" s="13">
        <v>97.169092802096898</v>
      </c>
      <c r="W52" s="13">
        <v>77.713156980725472</v>
      </c>
      <c r="X52" s="13">
        <v>15.871867256343874</v>
      </c>
    </row>
    <row r="53" spans="1:24" x14ac:dyDescent="0.25">
      <c r="A53" s="10">
        <v>42506</v>
      </c>
      <c r="B53" s="5" t="s">
        <v>29</v>
      </c>
      <c r="C53" s="5" t="s">
        <v>7</v>
      </c>
      <c r="E53" s="9">
        <v>100</v>
      </c>
      <c r="F53" s="13">
        <v>7.45</v>
      </c>
      <c r="G53" s="13">
        <v>84.691604222793316</v>
      </c>
      <c r="H53" s="13">
        <v>94.975985777338124</v>
      </c>
      <c r="I53" s="13">
        <v>80.459063718569752</v>
      </c>
      <c r="J53" s="13">
        <v>97.387416243067946</v>
      </c>
      <c r="K53" s="13">
        <v>89.432006812496851</v>
      </c>
      <c r="L53" s="13">
        <v>88.316809244055904</v>
      </c>
      <c r="M53" s="13">
        <v>91.39835460400019</v>
      </c>
      <c r="N53" s="13">
        <v>91.874375772751847</v>
      </c>
      <c r="O53" s="13">
        <v>92.152933526308402</v>
      </c>
      <c r="P53" s="13">
        <v>94.851287588342757</v>
      </c>
      <c r="Q53" s="13">
        <v>95.805348919178101</v>
      </c>
      <c r="R53" s="13">
        <v>96.342063581791209</v>
      </c>
      <c r="S53" s="13">
        <v>96.973186439539148</v>
      </c>
      <c r="T53" s="13">
        <v>97.318665262188347</v>
      </c>
      <c r="U53" s="13">
        <v>97.31891202417458</v>
      </c>
      <c r="V53" s="13">
        <v>97.476593359987831</v>
      </c>
      <c r="W53" s="13">
        <v>98.405527396924171</v>
      </c>
      <c r="X53" s="13">
        <v>98.291976485263746</v>
      </c>
    </row>
    <row r="54" spans="1:24" x14ac:dyDescent="0.25">
      <c r="A54" s="10">
        <v>42506</v>
      </c>
      <c r="B54" s="5" t="s">
        <v>29</v>
      </c>
      <c r="C54" s="5" t="s">
        <v>7</v>
      </c>
      <c r="E54" s="9">
        <v>20</v>
      </c>
      <c r="F54" s="13">
        <v>7.46</v>
      </c>
      <c r="G54" s="13">
        <v>90.765704427748489</v>
      </c>
      <c r="H54" s="13">
        <v>93.815517167741163</v>
      </c>
      <c r="I54" s="13">
        <v>61.265367530989899</v>
      </c>
      <c r="J54" s="13">
        <v>91.299925332307978</v>
      </c>
      <c r="K54" s="13">
        <v>73.130604949814824</v>
      </c>
      <c r="L54" s="13">
        <v>72.226956318982019</v>
      </c>
      <c r="M54" s="13">
        <v>79.798444076892423</v>
      </c>
      <c r="N54" s="13">
        <v>81.205495143668145</v>
      </c>
      <c r="O54" s="13">
        <v>80.85767746512073</v>
      </c>
      <c r="P54" s="13">
        <v>88.882489404745641</v>
      </c>
      <c r="Q54" s="13">
        <v>92.293787498817366</v>
      </c>
      <c r="R54" s="13">
        <v>94.360681355261448</v>
      </c>
      <c r="S54" s="13">
        <v>95.969678822077427</v>
      </c>
      <c r="T54" s="13">
        <v>97.37551334850238</v>
      </c>
      <c r="U54" s="13">
        <v>97.419139612055901</v>
      </c>
      <c r="V54" s="13">
        <v>97.679480326018961</v>
      </c>
      <c r="W54" s="13">
        <v>98.323759571125422</v>
      </c>
      <c r="X54" s="13">
        <v>98.651560383102961</v>
      </c>
    </row>
    <row r="55" spans="1:24" x14ac:dyDescent="0.25">
      <c r="A55" s="10">
        <v>42506</v>
      </c>
      <c r="B55" s="5" t="s">
        <v>29</v>
      </c>
      <c r="C55" s="5" t="s">
        <v>7</v>
      </c>
      <c r="E55" s="9">
        <v>100</v>
      </c>
      <c r="F55" s="13">
        <v>7.46</v>
      </c>
      <c r="G55" s="13">
        <v>88.02132424035959</v>
      </c>
      <c r="H55" s="13">
        <v>96.257277995198194</v>
      </c>
      <c r="I55" s="13">
        <v>82.125816169051589</v>
      </c>
      <c r="J55" s="13">
        <v>98.130209664156482</v>
      </c>
      <c r="K55" s="13">
        <v>90.471555970545921</v>
      </c>
      <c r="L55" s="13">
        <v>87.754350856639334</v>
      </c>
      <c r="M55" s="13">
        <v>92.75253792811651</v>
      </c>
      <c r="N55" s="13">
        <v>92.986050740849777</v>
      </c>
      <c r="O55" s="13">
        <v>93.337396390261844</v>
      </c>
      <c r="P55" s="13">
        <v>95.753381937476604</v>
      </c>
      <c r="Q55" s="13">
        <v>96.622310422644233</v>
      </c>
      <c r="R55" s="13">
        <v>97.162504994740516</v>
      </c>
      <c r="S55" s="13">
        <v>97.644363612257052</v>
      </c>
      <c r="T55" s="13">
        <v>98.108222016549846</v>
      </c>
      <c r="U55" s="13">
        <v>98.239752987834237</v>
      </c>
      <c r="V55" s="13">
        <v>98.335692856775893</v>
      </c>
      <c r="W55" s="13">
        <v>98.85525043881735</v>
      </c>
      <c r="X55" s="13">
        <v>98.973445969071932</v>
      </c>
    </row>
    <row r="56" spans="1:24" x14ac:dyDescent="0.25">
      <c r="A56" s="10">
        <v>42506</v>
      </c>
      <c r="B56" s="5" t="s">
        <v>29</v>
      </c>
      <c r="C56" s="5" t="s">
        <v>7</v>
      </c>
      <c r="E56" s="9">
        <v>20</v>
      </c>
      <c r="F56" s="13">
        <v>7.54</v>
      </c>
      <c r="G56" s="13">
        <v>88.133274481103882</v>
      </c>
      <c r="H56" s="13">
        <v>92.562323463430658</v>
      </c>
      <c r="I56" s="13">
        <v>52.970669789138888</v>
      </c>
      <c r="J56" s="13">
        <v>88.815409406598093</v>
      </c>
      <c r="K56" s="13">
        <v>67.365419662817828</v>
      </c>
      <c r="L56" s="13">
        <v>65.800758522592744</v>
      </c>
      <c r="M56" s="13">
        <v>75.271262289524103</v>
      </c>
      <c r="N56" s="13">
        <v>76.874761365070839</v>
      </c>
      <c r="O56" s="13">
        <v>76.396460428190792</v>
      </c>
      <c r="P56" s="13">
        <v>86.58268365300124</v>
      </c>
      <c r="Q56" s="13">
        <v>90.701055828194328</v>
      </c>
      <c r="R56" s="13">
        <v>93.303511787587624</v>
      </c>
      <c r="S56" s="13">
        <v>95.34411563197142</v>
      </c>
      <c r="T56" s="13">
        <v>96.825981847466764</v>
      </c>
      <c r="U56" s="13">
        <v>96.855359430223459</v>
      </c>
      <c r="V56" s="13">
        <v>97.321258026620256</v>
      </c>
      <c r="W56" s="13">
        <v>98.160223919527894</v>
      </c>
      <c r="X56" s="13">
        <v>98.552964798211562</v>
      </c>
    </row>
    <row r="57" spans="1:24" x14ac:dyDescent="0.25">
      <c r="A57" s="10">
        <v>42506</v>
      </c>
      <c r="B57" s="5" t="s">
        <v>29</v>
      </c>
      <c r="C57" s="5" t="s">
        <v>7</v>
      </c>
      <c r="E57" s="9">
        <v>100</v>
      </c>
      <c r="F57" s="13">
        <v>7.59</v>
      </c>
      <c r="G57" s="13">
        <v>87.208885350386652</v>
      </c>
      <c r="H57" s="13">
        <v>96.552312387468604</v>
      </c>
      <c r="I57" s="13">
        <v>88.267625329030224</v>
      </c>
      <c r="J57" s="13">
        <v>98.59125385655625</v>
      </c>
      <c r="K57" s="13">
        <v>93.127172815343755</v>
      </c>
      <c r="L57" s="13">
        <v>91.842138979359731</v>
      </c>
      <c r="M57" s="13">
        <v>94.42044700767326</v>
      </c>
      <c r="N57" s="13">
        <v>94.233685956844567</v>
      </c>
      <c r="O57" s="13">
        <v>94.584199404949686</v>
      </c>
      <c r="P57" s="13">
        <v>96.573467709416477</v>
      </c>
      <c r="Q57" s="13">
        <v>97.428974092033059</v>
      </c>
      <c r="R57" s="13">
        <v>97.720275441488667</v>
      </c>
      <c r="S57" s="13">
        <v>98.198247686830086</v>
      </c>
      <c r="T57" s="13">
        <v>98.616696566358655</v>
      </c>
      <c r="U57" s="13">
        <v>98.634399115116949</v>
      </c>
      <c r="V57" s="13">
        <v>98.703425482707317</v>
      </c>
      <c r="W57" s="13">
        <v>98.891023862604328</v>
      </c>
      <c r="X57" s="13">
        <v>99.176436879142443</v>
      </c>
    </row>
    <row r="58" spans="1:24" x14ac:dyDescent="0.25">
      <c r="A58" s="10">
        <v>42506</v>
      </c>
      <c r="B58" s="5" t="s">
        <v>29</v>
      </c>
      <c r="C58" s="5" t="s">
        <v>7</v>
      </c>
      <c r="E58" s="9">
        <v>20</v>
      </c>
      <c r="F58" s="13">
        <v>7.72</v>
      </c>
      <c r="G58" s="13">
        <v>89.630209128770559</v>
      </c>
      <c r="H58" s="13">
        <v>93.0990050722273</v>
      </c>
      <c r="I58" s="13">
        <v>56.239067172505621</v>
      </c>
      <c r="J58" s="13">
        <v>89.182537189434953</v>
      </c>
      <c r="K58" s="13">
        <v>69.571624426188322</v>
      </c>
      <c r="L58" s="13">
        <v>68.4270405992701</v>
      </c>
      <c r="M58" s="13">
        <v>76.732668340183338</v>
      </c>
      <c r="N58" s="13">
        <v>78.058415287937692</v>
      </c>
      <c r="O58" s="13">
        <v>77.978341753075981</v>
      </c>
      <c r="P58" s="13">
        <v>87.146046922420794</v>
      </c>
      <c r="Q58" s="13">
        <v>91.226245366136837</v>
      </c>
      <c r="R58" s="13">
        <v>93.446197250709247</v>
      </c>
      <c r="S58" s="13">
        <v>95.448376163655752</v>
      </c>
      <c r="T58" s="13">
        <v>96.86388057167612</v>
      </c>
      <c r="U58" s="13">
        <v>96.955587018104765</v>
      </c>
      <c r="V58" s="13">
        <v>97.457572706922406</v>
      </c>
      <c r="W58" s="13">
        <v>98.359532994912385</v>
      </c>
      <c r="X58" s="13">
        <v>98.59646285036952</v>
      </c>
    </row>
    <row r="59" spans="1:24" x14ac:dyDescent="0.25">
      <c r="A59" s="10"/>
    </row>
    <row r="60" spans="1:24" x14ac:dyDescent="0.25">
      <c r="A60" s="10"/>
    </row>
    <row r="61" spans="1:24" x14ac:dyDescent="0.25">
      <c r="A61" s="10"/>
    </row>
    <row r="62" spans="1:24" x14ac:dyDescent="0.25">
      <c r="A62" s="10"/>
    </row>
    <row r="63" spans="1:24" x14ac:dyDescent="0.25">
      <c r="A63" s="10"/>
    </row>
    <row r="64" spans="1:24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</sheetData>
  <mergeCells count="1">
    <mergeCell ref="G1:X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zoomScaleNormal="100" workbookViewId="0"/>
  </sheetViews>
  <sheetFormatPr defaultColWidth="9.140625" defaultRowHeight="12.75" x14ac:dyDescent="0.25"/>
  <cols>
    <col min="1" max="1" width="10.140625" style="112" bestFit="1" customWidth="1"/>
    <col min="2" max="2" width="10.140625" style="112" customWidth="1"/>
    <col min="3" max="3" width="16.5703125" style="109" bestFit="1" customWidth="1"/>
    <col min="4" max="4" width="19.28515625" style="11" bestFit="1" customWidth="1"/>
    <col min="5" max="5" width="15.42578125" style="113" bestFit="1" customWidth="1"/>
    <col min="6" max="6" width="13.5703125" style="118" customWidth="1"/>
    <col min="7" max="7" width="15" style="118" customWidth="1"/>
    <col min="8" max="8" width="12" style="111" customWidth="1"/>
    <col min="9" max="9" width="8.140625" style="114" bestFit="1" customWidth="1"/>
    <col min="10" max="10" width="8.7109375" style="111" bestFit="1" customWidth="1"/>
    <col min="11" max="11" width="15.140625" style="111" bestFit="1" customWidth="1"/>
    <col min="12" max="12" width="12.140625" style="111" bestFit="1" customWidth="1"/>
    <col min="13" max="13" width="7.42578125" style="111" bestFit="1" customWidth="1"/>
    <col min="14" max="14" width="10.85546875" style="111" bestFit="1" customWidth="1"/>
    <col min="15" max="15" width="8.28515625" style="114" bestFit="1" customWidth="1"/>
    <col min="16" max="16" width="8.85546875" style="111" bestFit="1" customWidth="1"/>
    <col min="17" max="17" width="15.42578125" style="111" bestFit="1" customWidth="1"/>
    <col min="18" max="18" width="12.28515625" style="111" bestFit="1" customWidth="1"/>
    <col min="19" max="19" width="7.5703125" style="111" bestFit="1" customWidth="1"/>
    <col min="20" max="20" width="11" style="111" bestFit="1" customWidth="1"/>
    <col min="21" max="21" width="9.28515625" style="114" bestFit="1" customWidth="1"/>
    <col min="22" max="22" width="9.85546875" style="111" bestFit="1" customWidth="1"/>
    <col min="23" max="23" width="15.140625" style="111" bestFit="1" customWidth="1"/>
    <col min="24" max="24" width="13.28515625" style="111" bestFit="1" customWidth="1"/>
    <col min="25" max="25" width="8.5703125" style="111" bestFit="1" customWidth="1"/>
    <col min="26" max="26" width="12" style="111" bestFit="1" customWidth="1"/>
    <col min="27" max="27" width="8.5703125" style="111" customWidth="1"/>
    <col min="28" max="31" width="9.140625" style="111"/>
    <col min="32" max="16384" width="9.140625" style="5"/>
  </cols>
  <sheetData>
    <row r="1" spans="1:31" ht="15.75" customHeight="1" thickBot="1" x14ac:dyDescent="0.3">
      <c r="A1" s="5"/>
      <c r="B1" s="5"/>
      <c r="C1" s="5"/>
      <c r="D1" s="5"/>
      <c r="E1" s="5"/>
      <c r="F1" s="115"/>
      <c r="G1" s="115"/>
      <c r="H1" s="5"/>
      <c r="I1" s="149" t="s">
        <v>0</v>
      </c>
      <c r="J1" s="150"/>
      <c r="K1" s="150"/>
      <c r="L1" s="150"/>
      <c r="M1" s="150"/>
      <c r="N1" s="151"/>
      <c r="O1" s="149" t="s">
        <v>1</v>
      </c>
      <c r="P1" s="150"/>
      <c r="Q1" s="150"/>
      <c r="R1" s="150"/>
      <c r="S1" s="150"/>
      <c r="T1" s="151"/>
      <c r="U1" s="149" t="s">
        <v>2</v>
      </c>
      <c r="V1" s="150"/>
      <c r="W1" s="150"/>
      <c r="X1" s="150"/>
      <c r="Y1" s="150"/>
      <c r="Z1" s="151"/>
      <c r="AA1" s="5"/>
      <c r="AB1" s="5"/>
      <c r="AC1" s="5"/>
      <c r="AD1" s="5"/>
      <c r="AE1" s="5"/>
    </row>
    <row r="2" spans="1:31" ht="15.75" customHeight="1" thickBot="1" x14ac:dyDescent="0.3">
      <c r="A2" s="5"/>
      <c r="B2" s="5"/>
      <c r="C2" s="5"/>
      <c r="D2" s="5"/>
      <c r="E2" s="5"/>
      <c r="F2" s="115"/>
      <c r="G2" s="115"/>
      <c r="H2" s="5"/>
      <c r="I2" s="66" t="s">
        <v>120</v>
      </c>
      <c r="J2" s="67" t="s">
        <v>120</v>
      </c>
      <c r="K2" s="67" t="s">
        <v>121</v>
      </c>
      <c r="L2" s="67" t="s">
        <v>122</v>
      </c>
      <c r="M2" s="67" t="s">
        <v>123</v>
      </c>
      <c r="N2" s="67" t="s">
        <v>124</v>
      </c>
      <c r="O2" s="66" t="s">
        <v>120</v>
      </c>
      <c r="P2" s="67" t="s">
        <v>120</v>
      </c>
      <c r="Q2" s="67" t="s">
        <v>121</v>
      </c>
      <c r="R2" s="67" t="s">
        <v>122</v>
      </c>
      <c r="S2" s="67" t="s">
        <v>123</v>
      </c>
      <c r="T2" s="67" t="s">
        <v>124</v>
      </c>
      <c r="U2" s="66" t="s">
        <v>120</v>
      </c>
      <c r="V2" s="67" t="s">
        <v>120</v>
      </c>
      <c r="W2" s="67" t="s">
        <v>121</v>
      </c>
      <c r="X2" s="67" t="s">
        <v>122</v>
      </c>
      <c r="Y2" s="67" t="s">
        <v>123</v>
      </c>
      <c r="Z2" s="68" t="s">
        <v>124</v>
      </c>
      <c r="AA2" s="5"/>
      <c r="AB2" s="5"/>
      <c r="AC2" s="5"/>
      <c r="AD2" s="5"/>
      <c r="AE2" s="5"/>
    </row>
    <row r="3" spans="1:31" s="7" customFormat="1" ht="13.5" thickBot="1" x14ac:dyDescent="0.3">
      <c r="A3" s="18" t="s">
        <v>3</v>
      </c>
      <c r="B3" s="18" t="s">
        <v>12</v>
      </c>
      <c r="C3" s="18" t="s">
        <v>11</v>
      </c>
      <c r="D3" s="19" t="s">
        <v>31</v>
      </c>
      <c r="E3" s="20" t="s">
        <v>30</v>
      </c>
      <c r="F3" s="116" t="s">
        <v>51</v>
      </c>
      <c r="G3" s="117" t="s">
        <v>52</v>
      </c>
      <c r="H3" s="19" t="s">
        <v>125</v>
      </c>
      <c r="I3" s="69" t="s">
        <v>53</v>
      </c>
      <c r="J3" s="70" t="s">
        <v>54</v>
      </c>
      <c r="K3" s="70" t="s">
        <v>115</v>
      </c>
      <c r="L3" s="70" t="s">
        <v>55</v>
      </c>
      <c r="M3" s="70" t="s">
        <v>56</v>
      </c>
      <c r="N3" s="70" t="s">
        <v>57</v>
      </c>
      <c r="O3" s="71" t="s">
        <v>58</v>
      </c>
      <c r="P3" s="70" t="s">
        <v>59</v>
      </c>
      <c r="Q3" s="70" t="s">
        <v>116</v>
      </c>
      <c r="R3" s="70" t="s">
        <v>60</v>
      </c>
      <c r="S3" s="70" t="s">
        <v>61</v>
      </c>
      <c r="T3" s="70" t="s">
        <v>62</v>
      </c>
      <c r="U3" s="72" t="s">
        <v>63</v>
      </c>
      <c r="V3" s="73" t="s">
        <v>64</v>
      </c>
      <c r="W3" s="73" t="s">
        <v>117</v>
      </c>
      <c r="X3" s="73" t="s">
        <v>65</v>
      </c>
      <c r="Y3" s="73" t="s">
        <v>66</v>
      </c>
      <c r="Z3" s="73" t="s">
        <v>67</v>
      </c>
    </row>
    <row r="4" spans="1:31" x14ac:dyDescent="0.25">
      <c r="A4" s="74">
        <v>42326</v>
      </c>
      <c r="B4" s="74" t="s">
        <v>28</v>
      </c>
      <c r="C4" s="75" t="s">
        <v>5</v>
      </c>
      <c r="D4" s="76"/>
      <c r="E4" s="77">
        <v>50</v>
      </c>
      <c r="F4" s="2">
        <v>98.22</v>
      </c>
      <c r="G4" s="2">
        <v>2.1</v>
      </c>
      <c r="H4" s="78">
        <v>2</v>
      </c>
      <c r="I4" s="79">
        <v>42.991097693394352</v>
      </c>
      <c r="J4" s="80">
        <v>1.5839305368374299</v>
      </c>
      <c r="K4" s="80">
        <f>100*(1-Table3[[#This Row],[Nd Ce]]/Table3[[#This Row],[Nd Ci]])</f>
        <v>96.315677845367503</v>
      </c>
      <c r="L4" s="81">
        <f>LOG(Table3[[#This Row],[Nd Ce]])</f>
        <v>0.19973613171705665</v>
      </c>
      <c r="M4" s="81">
        <f>(Table3[[#This Row],[Nd Ci]]-Table3[[#This Row],[Nd Ce]])*0.01/(Table3[[#This Row],[Msolid (mg)]]/1000)</f>
        <v>4.2157571937036167</v>
      </c>
      <c r="N4" s="81">
        <f>LOG(Table3[[#This Row],[Nd q]])</f>
        <v>0.6248755897587337</v>
      </c>
      <c r="O4" s="82">
        <v>32.430995283220703</v>
      </c>
      <c r="P4" s="80">
        <v>1.32721113623596</v>
      </c>
      <c r="Q4" s="80">
        <f>100*(1-Table3[[#This Row],[Gd Ce]]/Table3[[#This Row],[Gd Ci]])</f>
        <v>95.907584319736756</v>
      </c>
      <c r="R4" s="81">
        <f>LOG(Table3[[#This Row],[Gd Ce]])</f>
        <v>0.1229400170680946</v>
      </c>
      <c r="S4" s="81">
        <f>(Table3[[#This Row],[Gd Ci]]-Table3[[#This Row],[Gd Ce]])*0.01/(Table3[[#This Row],[Msolid (mg)]]/1000)</f>
        <v>3.1667465024419408</v>
      </c>
      <c r="T4" s="81">
        <f>LOG(Table3[[#This Row],[Gd q]])</f>
        <v>0.50061329955853306</v>
      </c>
      <c r="U4" s="82">
        <v>40.271796777662402</v>
      </c>
      <c r="V4" s="80">
        <v>1.7468165137345599</v>
      </c>
      <c r="W4" s="80">
        <f>100*(1-Table3[[#This Row],[Ho Ce]]/Table3[[#This Row],[Ho Ci]])</f>
        <v>95.662432139845649</v>
      </c>
      <c r="X4" s="81">
        <f>LOG(Table3[[#This Row],[Ho Ce]])</f>
        <v>0.24224728892247346</v>
      </c>
      <c r="Y4" s="81">
        <f>(Table3[[#This Row],[Ho Ci]]-Table3[[#This Row],[Ho Ce]])*0.01/(Table3[[#This Row],[Msolid (mg)]]/1000)</f>
        <v>3.9223152376224641</v>
      </c>
      <c r="Z4" s="81">
        <f>LOG(Table3[[#This Row],[Ho q]])</f>
        <v>0.5935424951089685</v>
      </c>
      <c r="AA4" s="5"/>
      <c r="AB4" s="5"/>
      <c r="AC4" s="5"/>
      <c r="AD4" s="5"/>
      <c r="AE4" s="5"/>
    </row>
    <row r="5" spans="1:31" x14ac:dyDescent="0.25">
      <c r="A5" s="83">
        <v>42326</v>
      </c>
      <c r="B5" s="83" t="s">
        <v>28</v>
      </c>
      <c r="C5" s="84" t="s">
        <v>5</v>
      </c>
      <c r="D5" s="85"/>
      <c r="E5" s="86">
        <v>75</v>
      </c>
      <c r="F5" s="3">
        <v>103.14</v>
      </c>
      <c r="G5" s="3">
        <v>2.08</v>
      </c>
      <c r="H5" s="87">
        <v>2</v>
      </c>
      <c r="I5" s="88">
        <v>64.486646540091527</v>
      </c>
      <c r="J5" s="89">
        <v>2.42153022736704</v>
      </c>
      <c r="K5" s="89">
        <f>100*(1-Table3[[#This Row],[Nd Ce]]/Table3[[#This Row],[Nd Ci]])</f>
        <v>96.244912152686425</v>
      </c>
      <c r="L5" s="90">
        <f>LOG(Table3[[#This Row],[Nd Ce]])</f>
        <v>0.38408989460773818</v>
      </c>
      <c r="M5" s="90">
        <f>(Table3[[#This Row],[Nd Ci]]-Table3[[#This Row],[Nd Ce]])*0.01/(Table3[[#This Row],[Msolid (mg)]]/1000)</f>
        <v>6.0175602397444727</v>
      </c>
      <c r="N5" s="90">
        <f>LOG(Table3[[#This Row],[Nd q]])</f>
        <v>0.77942044654285769</v>
      </c>
      <c r="O5" s="91">
        <v>48.646492924831051</v>
      </c>
      <c r="P5" s="89">
        <v>2.0305917829799198</v>
      </c>
      <c r="Q5" s="89">
        <f>100*(1-Table3[[#This Row],[Gd Ce]]/Table3[[#This Row],[Gd Ci]])</f>
        <v>95.8258208127817</v>
      </c>
      <c r="R5" s="90">
        <f>LOG(Table3[[#This Row],[Gd Ce]])</f>
        <v>0.30762262442976956</v>
      </c>
      <c r="S5" s="90">
        <f>(Table3[[#This Row],[Gd Ci]]-Table3[[#This Row],[Gd Ce]])*0.01/(Table3[[#This Row],[Msolid (mg)]]/1000)</f>
        <v>4.519672400799994</v>
      </c>
      <c r="T5" s="90">
        <f>LOG(Table3[[#This Row],[Gd q]])</f>
        <v>0.65510695700586163</v>
      </c>
      <c r="U5" s="91">
        <v>60.407695166493603</v>
      </c>
      <c r="V5" s="89">
        <v>2.7128370579169001</v>
      </c>
      <c r="W5" s="89">
        <f>100*(1-Table3[[#This Row],[Ho Ce]]/Table3[[#This Row],[Ho Ci]])</f>
        <v>95.509120070812386</v>
      </c>
      <c r="X5" s="90">
        <f>LOG(Table3[[#This Row],[Ho Ce]])</f>
        <v>0.43342370936325314</v>
      </c>
      <c r="Y5" s="90">
        <f>(Table3[[#This Row],[Ho Ci]]-Table3[[#This Row],[Ho Ce]])*0.01/(Table3[[#This Row],[Msolid (mg)]]/1000)</f>
        <v>5.5938392581517071</v>
      </c>
      <c r="Z5" s="90">
        <f>LOG(Table3[[#This Row],[Ho q]])</f>
        <v>0.74770998253949161</v>
      </c>
      <c r="AA5" s="5"/>
      <c r="AB5" s="5"/>
      <c r="AC5" s="5"/>
      <c r="AD5" s="5"/>
      <c r="AE5" s="5"/>
    </row>
    <row r="6" spans="1:31" x14ac:dyDescent="0.25">
      <c r="A6" s="83">
        <v>42326</v>
      </c>
      <c r="B6" s="83" t="s">
        <v>28</v>
      </c>
      <c r="C6" s="84" t="s">
        <v>5</v>
      </c>
      <c r="D6" s="85"/>
      <c r="E6" s="86">
        <v>100</v>
      </c>
      <c r="F6" s="3">
        <v>101.94</v>
      </c>
      <c r="G6" s="3">
        <v>2.04</v>
      </c>
      <c r="H6" s="87">
        <v>2</v>
      </c>
      <c r="I6" s="88">
        <v>85.982195386788703</v>
      </c>
      <c r="J6" s="89">
        <v>2.9650084767538298</v>
      </c>
      <c r="K6" s="89">
        <f>100*(1-Table3[[#This Row],[Nd Ce]]/Table3[[#This Row],[Nd Ci]])</f>
        <v>96.551601801494115</v>
      </c>
      <c r="L6" s="90">
        <f>LOG(Table3[[#This Row],[Nd Ce]])</f>
        <v>0.47202593931989367</v>
      </c>
      <c r="M6" s="90">
        <f>(Table3[[#This Row],[Nd Ci]]-Table3[[#This Row],[Nd Ce]])*0.01/(Table3[[#This Row],[Msolid (mg)]]/1000)</f>
        <v>8.1437303227422877</v>
      </c>
      <c r="N6" s="90">
        <f>LOG(Table3[[#This Row],[Nd q]])</f>
        <v>0.91082338369552185</v>
      </c>
      <c r="O6" s="91">
        <v>64.861990566441406</v>
      </c>
      <c r="P6" s="89">
        <v>2.4928511761533199</v>
      </c>
      <c r="Q6" s="89">
        <f>100*(1-Table3[[#This Row],[Gd Ce]]/Table3[[#This Row],[Gd Ci]])</f>
        <v>96.156684131363861</v>
      </c>
      <c r="R6" s="90">
        <f>LOG(Table3[[#This Row],[Gd Ce]])</f>
        <v>0.39669635178710083</v>
      </c>
      <c r="S6" s="90">
        <f>(Table3[[#This Row],[Gd Ci]]-Table3[[#This Row],[Gd Ce]])*0.01/(Table3[[#This Row],[Msolid (mg)]]/1000)</f>
        <v>6.1182204620647527</v>
      </c>
      <c r="T6" s="90">
        <f>LOG(Table3[[#This Row],[Gd q]])</f>
        <v>0.78662512216372027</v>
      </c>
      <c r="U6" s="91">
        <v>80.543593555324804</v>
      </c>
      <c r="V6" s="89">
        <v>3.2991025452257401</v>
      </c>
      <c r="W6" s="89">
        <f>100*(1-Table3[[#This Row],[Ho Ce]]/Table3[[#This Row],[Ho Ci]])</f>
        <v>95.903954120249651</v>
      </c>
      <c r="X6" s="90">
        <f>LOG(Table3[[#This Row],[Ho Ce]])</f>
        <v>0.51839581482801877</v>
      </c>
      <c r="Y6" s="90">
        <f>(Table3[[#This Row],[Ho Ci]]-Table3[[#This Row],[Ho Ce]])*0.01/(Table3[[#This Row],[Msolid (mg)]]/1000)</f>
        <v>7.5774466362663402</v>
      </c>
      <c r="Z6" s="90">
        <f>LOG(Table3[[#This Row],[Ho q]])</f>
        <v>0.87952288655643085</v>
      </c>
      <c r="AA6" s="5"/>
      <c r="AB6" s="5"/>
      <c r="AC6" s="5"/>
      <c r="AD6" s="5"/>
      <c r="AE6" s="5"/>
    </row>
    <row r="7" spans="1:31" x14ac:dyDescent="0.25">
      <c r="A7" s="83">
        <v>42326</v>
      </c>
      <c r="B7" s="83" t="s">
        <v>28</v>
      </c>
      <c r="C7" s="84" t="s">
        <v>5</v>
      </c>
      <c r="D7" s="85"/>
      <c r="E7" s="86">
        <v>125</v>
      </c>
      <c r="F7" s="3">
        <v>100.67</v>
      </c>
      <c r="G7" s="3">
        <v>2.1</v>
      </c>
      <c r="H7" s="87">
        <v>2</v>
      </c>
      <c r="I7" s="88">
        <v>107.47774423348588</v>
      </c>
      <c r="J7" s="89">
        <v>3.57511550805981</v>
      </c>
      <c r="K7" s="89">
        <f>100*(1-Table3[[#This Row],[Nd Ce]]/Table3[[#This Row],[Nd Ci]])</f>
        <v>96.67362249407357</v>
      </c>
      <c r="L7" s="90">
        <f>LOG(Table3[[#This Row],[Nd Ce]])</f>
        <v>0.55329007794202301</v>
      </c>
      <c r="M7" s="90">
        <f>(Table3[[#This Row],[Nd Ci]]-Table3[[#This Row],[Nd Ce]])*0.01/(Table3[[#This Row],[Msolid (mg)]]/1000)</f>
        <v>10.321111425988484</v>
      </c>
      <c r="N7" s="90">
        <f>LOG(Table3[[#This Row],[Nd q]])</f>
        <v>1.0137264666888619</v>
      </c>
      <c r="O7" s="91">
        <v>81.077488208051761</v>
      </c>
      <c r="P7" s="89">
        <v>2.9311751732434899</v>
      </c>
      <c r="Q7" s="89">
        <f>100*(1-Table3[[#This Row],[Gd Ce]]/Table3[[#This Row],[Gd Ci]])</f>
        <v>96.384723752514574</v>
      </c>
      <c r="R7" s="90">
        <f>LOG(Table3[[#This Row],[Gd Ce]])</f>
        <v>0.46704177357310789</v>
      </c>
      <c r="S7" s="90">
        <f>(Table3[[#This Row],[Gd Ci]]-Table3[[#This Row],[Gd Ce]])*0.01/(Table3[[#This Row],[Msolid (mg)]]/1000)</f>
        <v>7.7626217378373186</v>
      </c>
      <c r="T7" s="90">
        <f>LOG(Table3[[#This Row],[Gd q]])</f>
        <v>0.890008424090455</v>
      </c>
      <c r="U7" s="91">
        <v>100.67949194415601</v>
      </c>
      <c r="V7" s="89">
        <v>3.9287403897059701</v>
      </c>
      <c r="W7" s="89">
        <f>100*(1-Table3[[#This Row],[Ho Ce]]/Table3[[#This Row],[Ho Ci]])</f>
        <v>96.097774915386807</v>
      </c>
      <c r="X7" s="90">
        <f>LOG(Table3[[#This Row],[Ho Ce]])</f>
        <v>0.5942533316768559</v>
      </c>
      <c r="Y7" s="90">
        <f>(Table3[[#This Row],[Ho Ci]]-Table3[[#This Row],[Ho Ce]])*0.01/(Table3[[#This Row],[Msolid (mg)]]/1000)</f>
        <v>9.6106835754892277</v>
      </c>
      <c r="Z7" s="90">
        <f>LOG(Table3[[#This Row],[Ho q]])</f>
        <v>0.98275427866801424</v>
      </c>
      <c r="AA7" s="5"/>
      <c r="AB7" s="5"/>
      <c r="AC7" s="5"/>
      <c r="AD7" s="5"/>
      <c r="AE7" s="5"/>
    </row>
    <row r="8" spans="1:31" x14ac:dyDescent="0.25">
      <c r="A8" s="83">
        <v>42326</v>
      </c>
      <c r="B8" s="83" t="s">
        <v>28</v>
      </c>
      <c r="C8" s="84" t="s">
        <v>5</v>
      </c>
      <c r="D8" s="85"/>
      <c r="E8" s="86">
        <v>150</v>
      </c>
      <c r="F8" s="3">
        <v>102.24</v>
      </c>
      <c r="G8" s="3">
        <v>2.0299999999999998</v>
      </c>
      <c r="H8" s="87">
        <v>2</v>
      </c>
      <c r="I8" s="88">
        <v>128.97329308018305</v>
      </c>
      <c r="J8" s="89">
        <v>4.0732581109040797</v>
      </c>
      <c r="K8" s="89">
        <f>100*(1-Table3[[#This Row],[Nd Ce]]/Table3[[#This Row],[Nd Ci]])</f>
        <v>96.841781725793624</v>
      </c>
      <c r="L8" s="90">
        <f>LOG(Table3[[#This Row],[Nd Ce]])</f>
        <v>0.60994193097715343</v>
      </c>
      <c r="M8" s="90">
        <f>(Table3[[#This Row],[Nd Ci]]-Table3[[#This Row],[Nd Ce]])*0.01/(Table3[[#This Row],[Msolid (mg)]]/1000)</f>
        <v>12.216357097934171</v>
      </c>
      <c r="N8" s="90">
        <f>LOG(Table3[[#This Row],[Nd q]])</f>
        <v>1.086941719152787</v>
      </c>
      <c r="O8" s="91">
        <v>97.292985849662102</v>
      </c>
      <c r="P8" s="89">
        <v>3.46878204713629</v>
      </c>
      <c r="Q8" s="89">
        <f>100*(1-Table3[[#This Row],[Gd Ce]]/Table3[[#This Row],[Gd Ci]])</f>
        <v>96.434704910283784</v>
      </c>
      <c r="R8" s="90">
        <f>LOG(Table3[[#This Row],[Gd Ce]])</f>
        <v>0.54017701281418484</v>
      </c>
      <c r="S8" s="90">
        <f>(Table3[[#This Row],[Gd Ci]]-Table3[[#This Row],[Gd Ce]])*0.01/(Table3[[#This Row],[Msolid (mg)]]/1000)</f>
        <v>9.176858744378503</v>
      </c>
      <c r="T8" s="90">
        <f>LOG(Table3[[#This Row],[Gd q]])</f>
        <v>0.9626940468390156</v>
      </c>
      <c r="U8" s="91">
        <v>120.81539033298721</v>
      </c>
      <c r="V8" s="89">
        <v>4.5833850233125197</v>
      </c>
      <c r="W8" s="89">
        <f>100*(1-Table3[[#This Row],[Ho Ce]]/Table3[[#This Row],[Ho Ci]])</f>
        <v>96.206290431475693</v>
      </c>
      <c r="X8" s="90">
        <f>LOG(Table3[[#This Row],[Ho Ce]])</f>
        <v>0.66118634131123255</v>
      </c>
      <c r="Y8" s="90">
        <f>(Table3[[#This Row],[Ho Ci]]-Table3[[#This Row],[Ho Ce]])*0.01/(Table3[[#This Row],[Msolid (mg)]]/1000)</f>
        <v>11.368545120273348</v>
      </c>
      <c r="Z8" s="90">
        <f>LOG(Table3[[#This Row],[Ho q]])</f>
        <v>1.0557048897831278</v>
      </c>
      <c r="AA8" s="5"/>
      <c r="AB8" s="5"/>
      <c r="AC8" s="5"/>
      <c r="AD8" s="5"/>
      <c r="AE8" s="5"/>
    </row>
    <row r="9" spans="1:31" x14ac:dyDescent="0.25">
      <c r="A9" s="83">
        <v>42326</v>
      </c>
      <c r="B9" s="83" t="s">
        <v>28</v>
      </c>
      <c r="C9" s="84" t="s">
        <v>5</v>
      </c>
      <c r="D9" s="85"/>
      <c r="E9" s="86">
        <v>175</v>
      </c>
      <c r="F9" s="3">
        <v>97.73</v>
      </c>
      <c r="G9" s="3">
        <v>2.0499999999999998</v>
      </c>
      <c r="H9" s="87">
        <v>2</v>
      </c>
      <c r="I9" s="88">
        <v>150.46884192688023</v>
      </c>
      <c r="J9" s="89">
        <v>5.1511030986997497</v>
      </c>
      <c r="K9" s="89">
        <f>100*(1-Table3[[#This Row],[Nd Ce]]/Table3[[#This Row],[Nd Ci]])</f>
        <v>96.576631392429462</v>
      </c>
      <c r="L9" s="90">
        <f>LOG(Table3[[#This Row],[Nd Ce]])</f>
        <v>0.71190024231861126</v>
      </c>
      <c r="M9" s="90">
        <f>(Table3[[#This Row],[Nd Ci]]-Table3[[#This Row],[Nd Ce]])*0.01/(Table3[[#This Row],[Msolid (mg)]]/1000)</f>
        <v>14.869307155242044</v>
      </c>
      <c r="N9" s="90">
        <f>LOG(Table3[[#This Row],[Nd q]])</f>
        <v>1.1722907327677263</v>
      </c>
      <c r="O9" s="91">
        <v>113.50848349127246</v>
      </c>
      <c r="P9" s="89">
        <v>4.1430222983747704</v>
      </c>
      <c r="Q9" s="89">
        <f>100*(1-Table3[[#This Row],[Gd Ce]]/Table3[[#This Row],[Gd Ci]])</f>
        <v>96.350032904198457</v>
      </c>
      <c r="R9" s="90">
        <f>LOG(Table3[[#This Row],[Gd Ce]])</f>
        <v>0.61731727074339571</v>
      </c>
      <c r="S9" s="90">
        <f>(Table3[[#This Row],[Gd Ci]]-Table3[[#This Row],[Gd Ce]])*0.01/(Table3[[#This Row],[Msolid (mg)]]/1000)</f>
        <v>11.190572106098198</v>
      </c>
      <c r="T9" s="90">
        <f>LOG(Table3[[#This Row],[Gd q]])</f>
        <v>1.0488522899394503</v>
      </c>
      <c r="U9" s="91">
        <v>140.9512887218184</v>
      </c>
      <c r="V9" s="89">
        <v>5.6497857442028199</v>
      </c>
      <c r="W9" s="89">
        <f>100*(1-Table3[[#This Row],[Ho Ce]]/Table3[[#This Row],[Ho Ci]])</f>
        <v>95.991674999614048</v>
      </c>
      <c r="X9" s="90">
        <f>LOG(Table3[[#This Row],[Ho Ce]])</f>
        <v>0.75203197846107217</v>
      </c>
      <c r="Y9" s="90">
        <f>(Table3[[#This Row],[Ho Ci]]-Table3[[#This Row],[Ho Ce]])*0.01/(Table3[[#This Row],[Msolid (mg)]]/1000)</f>
        <v>13.844418599981129</v>
      </c>
      <c r="Z9" s="90">
        <f>LOG(Table3[[#This Row],[Ho q]])</f>
        <v>1.1412747221529709</v>
      </c>
      <c r="AA9" s="5"/>
      <c r="AB9" s="5"/>
      <c r="AC9" s="5"/>
      <c r="AD9" s="5"/>
      <c r="AE9" s="5"/>
    </row>
    <row r="10" spans="1:31" x14ac:dyDescent="0.25">
      <c r="A10" s="83">
        <v>42326</v>
      </c>
      <c r="B10" s="83" t="s">
        <v>28</v>
      </c>
      <c r="C10" s="84" t="s">
        <v>5</v>
      </c>
      <c r="D10" s="85"/>
      <c r="E10" s="86">
        <v>200</v>
      </c>
      <c r="F10" s="3">
        <v>102.28</v>
      </c>
      <c r="G10" s="3">
        <v>2.0299999999999998</v>
      </c>
      <c r="H10" s="87">
        <v>2</v>
      </c>
      <c r="I10" s="88">
        <v>171.96439077357741</v>
      </c>
      <c r="J10" s="89">
        <v>5.7972819037567298</v>
      </c>
      <c r="K10" s="89">
        <f>100*(1-Table3[[#This Row],[Nd Ce]]/Table3[[#This Row],[Nd Ci]])</f>
        <v>96.628789322209201</v>
      </c>
      <c r="L10" s="90">
        <f>LOG(Table3[[#This Row],[Nd Ce]])</f>
        <v>0.76322441927179818</v>
      </c>
      <c r="M10" s="90">
        <f>(Table3[[#This Row],[Nd Ci]]-Table3[[#This Row],[Nd Ce]])*0.01/(Table3[[#This Row],[Msolid (mg)]]/1000)</f>
        <v>16.246295352935149</v>
      </c>
      <c r="N10" s="90">
        <f>LOG(Table3[[#This Row],[Nd q]])</f>
        <v>1.2107543443177513</v>
      </c>
      <c r="O10" s="91">
        <v>129.72398113288281</v>
      </c>
      <c r="P10" s="89">
        <v>4.7902706276326201</v>
      </c>
      <c r="Q10" s="89">
        <f>100*(1-Table3[[#This Row],[Gd Ce]]/Table3[[#This Row],[Gd Ci]])</f>
        <v>96.307336094838391</v>
      </c>
      <c r="R10" s="90">
        <f>LOG(Table3[[#This Row],[Gd Ce]])</f>
        <v>0.68036004969168873</v>
      </c>
      <c r="S10" s="90">
        <f>(Table3[[#This Row],[Gd Ci]]-Table3[[#This Row],[Gd Ce]])*0.01/(Table3[[#This Row],[Msolid (mg)]]/1000)</f>
        <v>12.214871969617736</v>
      </c>
      <c r="T10" s="90">
        <f>LOG(Table3[[#This Row],[Gd q]])</f>
        <v>1.0868889192685276</v>
      </c>
      <c r="U10" s="91">
        <v>161.08718711064961</v>
      </c>
      <c r="V10" s="89">
        <v>6.4235214617998597</v>
      </c>
      <c r="W10" s="89">
        <f>100*(1-Table3[[#This Row],[Ho Ce]]/Table3[[#This Row],[Ho Ci]])</f>
        <v>96.012394544211887</v>
      </c>
      <c r="X10" s="90">
        <f>LOG(Table3[[#This Row],[Ho Ce]])</f>
        <v>0.80777317949341143</v>
      </c>
      <c r="Y10" s="90">
        <f>(Table3[[#This Row],[Ho Ci]]-Table3[[#This Row],[Ho Ce]])*0.01/(Table3[[#This Row],[Msolid (mg)]]/1000)</f>
        <v>15.121594216743231</v>
      </c>
      <c r="Z10" s="90">
        <f>LOG(Table3[[#This Row],[Ho q]])</f>
        <v>1.1795975797258187</v>
      </c>
      <c r="AA10" s="5"/>
      <c r="AB10" s="5"/>
      <c r="AC10" s="5"/>
      <c r="AD10" s="5"/>
      <c r="AE10" s="5"/>
    </row>
    <row r="11" spans="1:31" ht="13.5" thickBot="1" x14ac:dyDescent="0.3">
      <c r="A11" s="83">
        <v>42326</v>
      </c>
      <c r="B11" s="83" t="s">
        <v>28</v>
      </c>
      <c r="C11" s="84" t="s">
        <v>5</v>
      </c>
      <c r="D11" s="85"/>
      <c r="E11" s="86">
        <v>400</v>
      </c>
      <c r="F11" s="3">
        <v>100.73</v>
      </c>
      <c r="G11" s="3">
        <v>2.08</v>
      </c>
      <c r="H11" s="87">
        <v>2</v>
      </c>
      <c r="I11" s="88">
        <v>343.92878154715481</v>
      </c>
      <c r="J11" s="89">
        <v>12.0855344240878</v>
      </c>
      <c r="K11" s="89">
        <f>100*(1-Table3[[#This Row],[Nd Ce]]/Table3[[#This Row],[Nd Ci]])</f>
        <v>96.48603575143629</v>
      </c>
      <c r="L11" s="90">
        <f>LOG(Table3[[#This Row],[Nd Ce]])</f>
        <v>1.0822658597333723</v>
      </c>
      <c r="M11" s="90">
        <f>(Table3[[#This Row],[Nd Ci]]-Table3[[#This Row],[Nd Ce]])*0.01/(Table3[[#This Row],[Msolid (mg)]]/1000)</f>
        <v>32.94383471885903</v>
      </c>
      <c r="N11" s="90">
        <f>LOG(Table3[[#This Row],[Nd q]])</f>
        <v>1.5177741503986664</v>
      </c>
      <c r="O11" s="91">
        <v>259.44796226576563</v>
      </c>
      <c r="P11" s="89">
        <v>9.8654479968526996</v>
      </c>
      <c r="Q11" s="89">
        <f>100*(1-Table3[[#This Row],[Gd Ce]]/Table3[[#This Row],[Gd Ci]])</f>
        <v>96.197523422154688</v>
      </c>
      <c r="R11" s="90">
        <f>LOG(Table3[[#This Row],[Gd Ce]])</f>
        <v>0.99411681165038535</v>
      </c>
      <c r="S11" s="90">
        <f>(Table3[[#This Row],[Gd Ci]]-Table3[[#This Row],[Gd Ce]])*0.01/(Table3[[#This Row],[Msolid (mg)]]/1000)</f>
        <v>24.777376577872822</v>
      </c>
      <c r="T11" s="90">
        <f>LOG(Table3[[#This Row],[Gd q]])</f>
        <v>1.394055321488479</v>
      </c>
      <c r="U11" s="91">
        <v>322.17437422129922</v>
      </c>
      <c r="V11" s="89">
        <v>13.2924226261805</v>
      </c>
      <c r="W11" s="89">
        <f>100*(1-Table3[[#This Row],[Ho Ce]]/Table3[[#This Row],[Ho Ci]])</f>
        <v>95.874152729152186</v>
      </c>
      <c r="X11" s="90">
        <f>LOG(Table3[[#This Row],[Ho Ce]])</f>
        <v>1.1236041410102409</v>
      </c>
      <c r="Y11" s="90">
        <f>(Table3[[#This Row],[Ho Ci]]-Table3[[#This Row],[Ho Ce]])*0.01/(Table3[[#This Row],[Msolid (mg)]]/1000)</f>
        <v>30.664345437815815</v>
      </c>
      <c r="Z11" s="90">
        <f>LOG(Table3[[#This Row],[Ho q]])</f>
        <v>1.4866336986573392</v>
      </c>
      <c r="AA11" s="5"/>
      <c r="AB11" s="5"/>
      <c r="AC11" s="5"/>
      <c r="AD11" s="5"/>
      <c r="AE11" s="5"/>
    </row>
    <row r="12" spans="1:31" x14ac:dyDescent="0.25">
      <c r="A12" s="74">
        <v>42333</v>
      </c>
      <c r="B12" s="74" t="s">
        <v>28</v>
      </c>
      <c r="C12" s="75" t="s">
        <v>7</v>
      </c>
      <c r="D12" s="76"/>
      <c r="E12" s="77">
        <v>50</v>
      </c>
      <c r="F12" s="92">
        <v>100.7</v>
      </c>
      <c r="G12" s="92">
        <v>6.55</v>
      </c>
      <c r="H12" s="78">
        <v>6.8</v>
      </c>
      <c r="I12" s="79">
        <v>60.620409119046997</v>
      </c>
      <c r="J12" s="80">
        <v>13.9355141982</v>
      </c>
      <c r="K12" s="80">
        <f>100*(1-Table3[[#This Row],[Nd Ce]]/Table3[[#This Row],[Nd Ci]])</f>
        <v>77.011844029568834</v>
      </c>
      <c r="L12" s="81">
        <f>LOG(Table3[[#This Row],[Nd Ce]])</f>
        <v>1.1441229981171994</v>
      </c>
      <c r="M12" s="81">
        <f>(Table3[[#This Row],[Nd Ci]]-Table3[[#This Row],[Nd Ce]])*0.01/(Table3[[#This Row],[Msolid (mg)]]/1000)</f>
        <v>4.6360372314644493</v>
      </c>
      <c r="N12" s="81">
        <f>LOG(Table3[[#This Row],[Nd q]])</f>
        <v>0.66614691507297252</v>
      </c>
      <c r="O12" s="82">
        <v>44.759000155896899</v>
      </c>
      <c r="P12" s="80">
        <v>10.358167028379601</v>
      </c>
      <c r="Q12" s="80">
        <f>100*(1-Table3[[#This Row],[Gd Ce]]/Table3[[#This Row],[Gd Ci]])</f>
        <v>76.857912392363986</v>
      </c>
      <c r="R12" s="81">
        <f>LOG(Table3[[#This Row],[Gd Ce]])</f>
        <v>1.0152829098599712</v>
      </c>
      <c r="S12" s="81">
        <f>(Table3[[#This Row],[Gd Ci]]-Table3[[#This Row],[Gd Ce]])*0.01/(Table3[[#This Row],[Msolid (mg)]]/1000)</f>
        <v>3.4161701218984417</v>
      </c>
      <c r="T12" s="81">
        <f>LOG(Table3[[#This Row],[Gd q]])</f>
        <v>0.53353948999181033</v>
      </c>
      <c r="U12" s="82">
        <v>54.368057022593497</v>
      </c>
      <c r="V12" s="80">
        <v>6.7621695857831803</v>
      </c>
      <c r="W12" s="80">
        <f>100*(1-Table3[[#This Row],[Ho Ce]]/Table3[[#This Row],[Ho Ci]])</f>
        <v>87.562237909342514</v>
      </c>
      <c r="X12" s="81">
        <f>LOG(Table3[[#This Row],[Ho Ce]])</f>
        <v>0.83008605806629487</v>
      </c>
      <c r="Y12" s="81">
        <f>(Table3[[#This Row],[Ho Ci]]-Table3[[#This Row],[Ho Ce]])*0.01/(Table3[[#This Row],[Msolid (mg)]]/1000)</f>
        <v>4.7274962697924847</v>
      </c>
      <c r="Z12" s="81">
        <f>LOG(Table3[[#This Row],[Ho q]])</f>
        <v>0.67463119483930278</v>
      </c>
      <c r="AA12" s="5"/>
      <c r="AB12" s="5"/>
      <c r="AC12" s="5"/>
      <c r="AD12" s="5"/>
      <c r="AE12" s="5"/>
    </row>
    <row r="13" spans="1:31" x14ac:dyDescent="0.25">
      <c r="A13" s="83">
        <v>42333</v>
      </c>
      <c r="B13" s="83" t="s">
        <v>28</v>
      </c>
      <c r="C13" s="84" t="s">
        <v>7</v>
      </c>
      <c r="D13" s="85"/>
      <c r="E13" s="86">
        <v>75</v>
      </c>
      <c r="F13" s="93">
        <v>100.5</v>
      </c>
      <c r="G13" s="93">
        <v>6.74</v>
      </c>
      <c r="H13" s="87">
        <v>6.8</v>
      </c>
      <c r="I13" s="88">
        <v>90.930613678570495</v>
      </c>
      <c r="J13" s="89">
        <v>23.802214663773899</v>
      </c>
      <c r="K13" s="89">
        <f>100*(1-Table3[[#This Row],[Nd Ce]]/Table3[[#This Row],[Nd Ci]])</f>
        <v>73.823761106559715</v>
      </c>
      <c r="L13" s="90">
        <f>LOG(Table3[[#This Row],[Nd Ce]])</f>
        <v>1.3766173676241196</v>
      </c>
      <c r="M13" s="90">
        <f>(Table3[[#This Row],[Nd Ci]]-Table3[[#This Row],[Nd Ce]])*0.01/(Table3[[#This Row],[Msolid (mg)]]/1000)</f>
        <v>6.6794426880394626</v>
      </c>
      <c r="N13" s="90">
        <f>LOG(Table3[[#This Row],[Nd q]])</f>
        <v>0.82474022780394263</v>
      </c>
      <c r="O13" s="91">
        <v>67.138500233845349</v>
      </c>
      <c r="P13" s="89">
        <v>17.3452389122554</v>
      </c>
      <c r="Q13" s="89">
        <f>100*(1-Table3[[#This Row],[Gd Ce]]/Table3[[#This Row],[Gd Ci]])</f>
        <v>74.164989012501877</v>
      </c>
      <c r="R13" s="90">
        <f>LOG(Table3[[#This Row],[Gd Ce]])</f>
        <v>1.2391802861647951</v>
      </c>
      <c r="S13" s="90">
        <f>(Table3[[#This Row],[Gd Ci]]-Table3[[#This Row],[Gd Ce]])*0.01/(Table3[[#This Row],[Msolid (mg)]]/1000)</f>
        <v>4.954553365332333</v>
      </c>
      <c r="T13" s="90">
        <f>LOG(Table3[[#This Row],[Gd q]])</f>
        <v>0.69500451054395518</v>
      </c>
      <c r="U13" s="91">
        <v>81.552085533890249</v>
      </c>
      <c r="V13" s="89">
        <v>10.2954398266327</v>
      </c>
      <c r="W13" s="89">
        <f>100*(1-Table3[[#This Row],[Ho Ce]]/Table3[[#This Row],[Ho Ci]])</f>
        <v>87.375626559109548</v>
      </c>
      <c r="X13" s="90">
        <f>LOG(Table3[[#This Row],[Ho Ce]])</f>
        <v>1.0126449046402475</v>
      </c>
      <c r="Y13" s="90">
        <f>(Table3[[#This Row],[Ho Ci]]-Table3[[#This Row],[Ho Ce]])*0.01/(Table3[[#This Row],[Msolid (mg)]]/1000)</f>
        <v>7.0902135032097062</v>
      </c>
      <c r="Z13" s="90">
        <f>LOG(Table3[[#This Row],[Ho q]])</f>
        <v>0.85065931302083397</v>
      </c>
      <c r="AA13" s="5"/>
      <c r="AB13" s="5"/>
      <c r="AC13" s="5"/>
      <c r="AD13" s="5"/>
      <c r="AE13" s="5"/>
    </row>
    <row r="14" spans="1:31" x14ac:dyDescent="0.25">
      <c r="A14" s="83">
        <v>42333</v>
      </c>
      <c r="B14" s="83" t="s">
        <v>28</v>
      </c>
      <c r="C14" s="84" t="s">
        <v>7</v>
      </c>
      <c r="D14" s="85"/>
      <c r="E14" s="86">
        <v>100</v>
      </c>
      <c r="F14" s="93">
        <v>99.1</v>
      </c>
      <c r="G14" s="93">
        <v>6.91</v>
      </c>
      <c r="H14" s="87">
        <v>6.8</v>
      </c>
      <c r="I14" s="88">
        <v>121.24081823809399</v>
      </c>
      <c r="J14" s="89">
        <v>33.099629744658799</v>
      </c>
      <c r="K14" s="89">
        <f>100*(1-Table3[[#This Row],[Nd Ce]]/Table3[[#This Row],[Nd Ci]])</f>
        <v>72.699268921414401</v>
      </c>
      <c r="L14" s="90">
        <f>LOG(Table3[[#This Row],[Nd Ce]])</f>
        <v>1.5198231357469896</v>
      </c>
      <c r="M14" s="90">
        <f>(Table3[[#This Row],[Nd Ci]]-Table3[[#This Row],[Nd Ce]])*0.01/(Table3[[#This Row],[Msolid (mg)]]/1000)</f>
        <v>8.8941663464616756</v>
      </c>
      <c r="N14" s="90">
        <f>LOG(Table3[[#This Row],[Nd q]])</f>
        <v>0.94910524774331906</v>
      </c>
      <c r="O14" s="91">
        <v>89.518000311793799</v>
      </c>
      <c r="P14" s="89">
        <v>23.893254686129399</v>
      </c>
      <c r="Q14" s="89">
        <f>100*(1-Table3[[#This Row],[Gd Ce]]/Table3[[#This Row],[Gd Ci]])</f>
        <v>73.308994165521455</v>
      </c>
      <c r="R14" s="90">
        <f>LOG(Table3[[#This Row],[Gd Ce]])</f>
        <v>1.3782753124100104</v>
      </c>
      <c r="S14" s="90">
        <f>(Table3[[#This Row],[Gd Ci]]-Table3[[#This Row],[Gd Ce]])*0.01/(Table3[[#This Row],[Msolid (mg)]]/1000)</f>
        <v>6.6220732215604849</v>
      </c>
      <c r="T14" s="90">
        <f>LOG(Table3[[#This Row],[Gd q]])</f>
        <v>0.82099397852173772</v>
      </c>
      <c r="U14" s="91">
        <v>108.73611404518699</v>
      </c>
      <c r="V14" s="89">
        <v>14.2985361253098</v>
      </c>
      <c r="W14" s="89">
        <f>100*(1-Table3[[#This Row],[Ho Ce]]/Table3[[#This Row],[Ho Ci]])</f>
        <v>86.850241751909749</v>
      </c>
      <c r="X14" s="90">
        <f>LOG(Table3[[#This Row],[Ho Ce]])</f>
        <v>1.1552915769585574</v>
      </c>
      <c r="Y14" s="90">
        <f>(Table3[[#This Row],[Ho Ci]]-Table3[[#This Row],[Ho Ce]])*0.01/(Table3[[#This Row],[Msolid (mg)]]/1000)</f>
        <v>9.5295235035193961</v>
      </c>
      <c r="Z14" s="90">
        <f>LOG(Table3[[#This Row],[Ho q]])</f>
        <v>0.97907118553173655</v>
      </c>
      <c r="AA14" s="5"/>
      <c r="AB14" s="5"/>
      <c r="AC14" s="5"/>
      <c r="AD14" s="5"/>
      <c r="AE14" s="5"/>
    </row>
    <row r="15" spans="1:31" x14ac:dyDescent="0.25">
      <c r="A15" s="83">
        <v>42333</v>
      </c>
      <c r="B15" s="83" t="s">
        <v>28</v>
      </c>
      <c r="C15" s="84" t="s">
        <v>7</v>
      </c>
      <c r="D15" s="85"/>
      <c r="E15" s="86">
        <v>150</v>
      </c>
      <c r="F15" s="93">
        <v>99.3</v>
      </c>
      <c r="G15" s="93">
        <v>6.8</v>
      </c>
      <c r="H15" s="87">
        <v>6.8</v>
      </c>
      <c r="I15" s="88">
        <v>181.86122735714099</v>
      </c>
      <c r="J15" s="89">
        <v>44.108382137464602</v>
      </c>
      <c r="K15" s="89">
        <f>100*(1-Table3[[#This Row],[Nd Ce]]/Table3[[#This Row],[Nd Ci]])</f>
        <v>75.74613193891841</v>
      </c>
      <c r="L15" s="90">
        <f>LOG(Table3[[#This Row],[Nd Ce]])</f>
        <v>1.6445211284730936</v>
      </c>
      <c r="M15" s="90">
        <f>(Table3[[#This Row],[Nd Ci]]-Table3[[#This Row],[Nd Ce]])*0.01/(Table3[[#This Row],[Msolid (mg)]]/1000)</f>
        <v>13.872391260793188</v>
      </c>
      <c r="N15" s="90">
        <f>LOG(Table3[[#This Row],[Nd q]])</f>
        <v>1.1421513292676004</v>
      </c>
      <c r="O15" s="91">
        <v>134.2770004676907</v>
      </c>
      <c r="P15" s="89">
        <v>33.187450165705897</v>
      </c>
      <c r="Q15" s="89">
        <f>100*(1-Table3[[#This Row],[Gd Ce]]/Table3[[#This Row],[Gd Ci]])</f>
        <v>75.284337563310885</v>
      </c>
      <c r="R15" s="90">
        <f>LOG(Table3[[#This Row],[Gd Ce]])</f>
        <v>1.5209738862891922</v>
      </c>
      <c r="S15" s="90">
        <f>(Table3[[#This Row],[Gd Ci]]-Table3[[#This Row],[Gd Ce]])*0.01/(Table3[[#This Row],[Msolid (mg)]]/1000)</f>
        <v>10.180216546020626</v>
      </c>
      <c r="T15" s="90">
        <f>LOG(Table3[[#This Row],[Gd q]])</f>
        <v>1.0077570160893061</v>
      </c>
      <c r="U15" s="91">
        <v>163.1041710677805</v>
      </c>
      <c r="V15" s="89">
        <v>19.1806977526597</v>
      </c>
      <c r="W15" s="89">
        <f>100*(1-Table3[[#This Row],[Ho Ce]]/Table3[[#This Row],[Ho Ci]])</f>
        <v>88.240216281968131</v>
      </c>
      <c r="X15" s="90">
        <f>LOG(Table3[[#This Row],[Ho Ce]])</f>
        <v>1.282864401824112</v>
      </c>
      <c r="Y15" s="90">
        <f>(Table3[[#This Row],[Ho Ci]]-Table3[[#This Row],[Ho Ce]])*0.01/(Table3[[#This Row],[Msolid (mg)]]/1000)</f>
        <v>14.493803959226666</v>
      </c>
      <c r="Z15" s="90">
        <f>LOG(Table3[[#This Row],[Ho q]])</f>
        <v>1.1611823828273073</v>
      </c>
      <c r="AA15" s="5"/>
      <c r="AB15" s="5"/>
      <c r="AC15" s="5"/>
      <c r="AD15" s="5"/>
      <c r="AE15" s="5"/>
    </row>
    <row r="16" spans="1:31" x14ac:dyDescent="0.25">
      <c r="A16" s="83">
        <v>42333</v>
      </c>
      <c r="B16" s="83" t="s">
        <v>28</v>
      </c>
      <c r="C16" s="84" t="s">
        <v>7</v>
      </c>
      <c r="D16" s="85"/>
      <c r="E16" s="86">
        <v>200</v>
      </c>
      <c r="F16" s="93">
        <v>99.7</v>
      </c>
      <c r="G16" s="93">
        <v>6.81</v>
      </c>
      <c r="H16" s="87">
        <v>6.8</v>
      </c>
      <c r="I16" s="88">
        <v>242.48163647618799</v>
      </c>
      <c r="J16" s="89">
        <v>53.580608214102</v>
      </c>
      <c r="K16" s="89">
        <f>100*(1-Table3[[#This Row],[Nd Ce]]/Table3[[#This Row],[Nd Ci]])</f>
        <v>77.903230532113426</v>
      </c>
      <c r="L16" s="90">
        <f>LOG(Table3[[#This Row],[Nd Ce]])</f>
        <v>1.7290076391439539</v>
      </c>
      <c r="M16" s="90">
        <f>(Table3[[#This Row],[Nd Ci]]-Table3[[#This Row],[Nd Ce]])*0.01/(Table3[[#This Row],[Msolid (mg)]]/1000)</f>
        <v>18.946943657180139</v>
      </c>
      <c r="N16" s="90">
        <f>LOG(Table3[[#This Row],[Nd q]])</f>
        <v>1.2775391636511226</v>
      </c>
      <c r="O16" s="91">
        <v>179.0360006235876</v>
      </c>
      <c r="P16" s="89">
        <v>40.219325927632802</v>
      </c>
      <c r="Q16" s="89">
        <f>100*(1-Table3[[#This Row],[Gd Ce]]/Table3[[#This Row],[Gd Ci]])</f>
        <v>77.535620887671911</v>
      </c>
      <c r="R16" s="90">
        <f>LOG(Table3[[#This Row],[Gd Ce]])</f>
        <v>1.6044347875843765</v>
      </c>
      <c r="S16" s="90">
        <f>(Table3[[#This Row],[Gd Ci]]-Table3[[#This Row],[Gd Ce]])*0.01/(Table3[[#This Row],[Msolid (mg)]]/1000)</f>
        <v>13.923437782944314</v>
      </c>
      <c r="T16" s="90">
        <f>LOG(Table3[[#This Row],[Gd q]])</f>
        <v>1.1437464785095146</v>
      </c>
      <c r="U16" s="91">
        <v>217.47222809037399</v>
      </c>
      <c r="V16" s="89">
        <v>24.172590758262899</v>
      </c>
      <c r="W16" s="89">
        <f>100*(1-Table3[[#This Row],[Ho Ce]]/Table3[[#This Row],[Ho Ci]])</f>
        <v>88.884745895821879</v>
      </c>
      <c r="X16" s="90">
        <f>LOG(Table3[[#This Row],[Ho Ce]])</f>
        <v>1.3833231995065278</v>
      </c>
      <c r="Y16" s="90">
        <f>(Table3[[#This Row],[Ho Ci]]-Table3[[#This Row],[Ho Ce]])*0.01/(Table3[[#This Row],[Msolid (mg)]]/1000)</f>
        <v>19.388128117563802</v>
      </c>
      <c r="Z16" s="90">
        <f>LOG(Table3[[#This Row],[Ho q]])</f>
        <v>1.2875358808963557</v>
      </c>
      <c r="AA16" s="5"/>
      <c r="AB16" s="5"/>
      <c r="AC16" s="5"/>
      <c r="AD16" s="5"/>
      <c r="AE16" s="5"/>
    </row>
    <row r="17" spans="1:31" x14ac:dyDescent="0.25">
      <c r="A17" s="83">
        <v>42333</v>
      </c>
      <c r="B17" s="83" t="s">
        <v>28</v>
      </c>
      <c r="C17" s="84" t="s">
        <v>7</v>
      </c>
      <c r="D17" s="85"/>
      <c r="E17" s="86">
        <v>300</v>
      </c>
      <c r="F17" s="93">
        <v>100.7</v>
      </c>
      <c r="G17" s="93">
        <v>6.83</v>
      </c>
      <c r="H17" s="87">
        <v>6.8</v>
      </c>
      <c r="I17" s="88">
        <v>363.72245471428198</v>
      </c>
      <c r="J17" s="89">
        <v>86.482943281867804</v>
      </c>
      <c r="K17" s="89">
        <f>100*(1-Table3[[#This Row],[Nd Ce]]/Table3[[#This Row],[Nd Ci]])</f>
        <v>76.222819855924627</v>
      </c>
      <c r="L17" s="90">
        <f>LOG(Table3[[#This Row],[Nd Ce]])</f>
        <v>1.9369304615803395</v>
      </c>
      <c r="M17" s="90">
        <f>(Table3[[#This Row],[Nd Ci]]-Table3[[#This Row],[Nd Ce]])*0.01/(Table3[[#This Row],[Msolid (mg)]]/1000)</f>
        <v>27.531232515631999</v>
      </c>
      <c r="N17" s="90">
        <f>LOG(Table3[[#This Row],[Nd q]])</f>
        <v>1.4398256542831267</v>
      </c>
      <c r="O17" s="91">
        <v>268.5540009353814</v>
      </c>
      <c r="P17" s="89">
        <v>64.859458176086903</v>
      </c>
      <c r="Q17" s="89">
        <f>100*(1-Table3[[#This Row],[Gd Ce]]/Table3[[#This Row],[Gd Ci]])</f>
        <v>75.848634557601258</v>
      </c>
      <c r="R17" s="90">
        <f>LOG(Table3[[#This Row],[Gd Ce]])</f>
        <v>1.8119733163363605</v>
      </c>
      <c r="S17" s="90">
        <f>(Table3[[#This Row],[Gd Ci]]-Table3[[#This Row],[Gd Ce]])*0.01/(Table3[[#This Row],[Msolid (mg)]]/1000)</f>
        <v>20.227859261101742</v>
      </c>
      <c r="T17" s="90">
        <f>LOG(Table3[[#This Row],[Gd q]])</f>
        <v>1.3059499232905674</v>
      </c>
      <c r="U17" s="91">
        <v>326.208342135561</v>
      </c>
      <c r="V17" s="89">
        <v>37.844287492935699</v>
      </c>
      <c r="W17" s="89">
        <f>100*(1-Table3[[#This Row],[Ho Ce]]/Table3[[#This Row],[Ho Ci]])</f>
        <v>88.398737063195981</v>
      </c>
      <c r="X17" s="90">
        <f>LOG(Table3[[#This Row],[Ho Ce]])</f>
        <v>1.5780003330426899</v>
      </c>
      <c r="Y17" s="90">
        <f>(Table3[[#This Row],[Ho Ci]]-Table3[[#This Row],[Ho Ce]])*0.01/(Table3[[#This Row],[Msolid (mg)]]/1000)</f>
        <v>28.635953787748296</v>
      </c>
      <c r="Z17" s="90">
        <f>LOG(Table3[[#This Row],[Ho q]])</f>
        <v>1.4569116528887596</v>
      </c>
      <c r="AA17" s="5"/>
      <c r="AB17" s="5"/>
      <c r="AC17" s="5"/>
      <c r="AD17" s="5"/>
      <c r="AE17" s="5"/>
    </row>
    <row r="18" spans="1:31" ht="13.5" thickBot="1" x14ac:dyDescent="0.3">
      <c r="A18" s="83">
        <v>42333</v>
      </c>
      <c r="B18" s="83" t="s">
        <v>28</v>
      </c>
      <c r="C18" s="84" t="s">
        <v>7</v>
      </c>
      <c r="D18" s="85"/>
      <c r="E18" s="86">
        <v>400</v>
      </c>
      <c r="F18" s="93">
        <v>99.8</v>
      </c>
      <c r="G18" s="93">
        <v>6.83</v>
      </c>
      <c r="H18" s="87">
        <v>6.8</v>
      </c>
      <c r="I18" s="88">
        <v>484.96327295237597</v>
      </c>
      <c r="J18" s="89">
        <v>118.48432270689599</v>
      </c>
      <c r="K18" s="89">
        <f>100*(1-Table3[[#This Row],[Nd Ce]]/Table3[[#This Row],[Nd Ci]])</f>
        <v>75.568392636089101</v>
      </c>
      <c r="L18" s="90">
        <f>LOG(Table3[[#This Row],[Nd Ce]])</f>
        <v>2.0736608903266713</v>
      </c>
      <c r="M18" s="90">
        <f>(Table3[[#This Row],[Nd Ci]]-Table3[[#This Row],[Nd Ce]])*0.01/(Table3[[#This Row],[Msolid (mg)]]/1000)</f>
        <v>36.721337699947888</v>
      </c>
      <c r="N18" s="90">
        <f>LOG(Table3[[#This Row],[Nd q]])</f>
        <v>1.5649184934748486</v>
      </c>
      <c r="O18" s="91">
        <v>358.07200124717519</v>
      </c>
      <c r="P18" s="89">
        <v>88.786004189496097</v>
      </c>
      <c r="Q18" s="89">
        <f>100*(1-Table3[[#This Row],[Gd Ce]]/Table3[[#This Row],[Gd Ci]])</f>
        <v>75.204427076048432</v>
      </c>
      <c r="R18" s="90">
        <f>LOG(Table3[[#This Row],[Gd Ce]])</f>
        <v>1.9483445110226991</v>
      </c>
      <c r="S18" s="90">
        <f>(Table3[[#This Row],[Gd Ci]]-Table3[[#This Row],[Gd Ce]])*0.01/(Table3[[#This Row],[Msolid (mg)]]/1000)</f>
        <v>26.982564835438787</v>
      </c>
      <c r="T18" s="90">
        <f>LOG(Table3[[#This Row],[Gd q]])</f>
        <v>1.4310832292845743</v>
      </c>
      <c r="U18" s="91">
        <v>434.94445618074798</v>
      </c>
      <c r="V18" s="89">
        <v>54.8004531245587</v>
      </c>
      <c r="W18" s="89">
        <f>100*(1-Table3[[#This Row],[Ho Ce]]/Table3[[#This Row],[Ho Ci]])</f>
        <v>87.400585903367499</v>
      </c>
      <c r="X18" s="90">
        <f>LOG(Table3[[#This Row],[Ho Ce]])</f>
        <v>1.7387841495187097</v>
      </c>
      <c r="Y18" s="90">
        <f>(Table3[[#This Row],[Ho Ci]]-Table3[[#This Row],[Ho Ce]])*0.01/(Table3[[#This Row],[Msolid (mg)]]/1000)</f>
        <v>38.090581468556039</v>
      </c>
      <c r="Z18" s="90">
        <f>LOG(Table3[[#This Row],[Ho q]])</f>
        <v>1.5808176023973022</v>
      </c>
      <c r="AA18" s="5"/>
      <c r="AB18" s="5"/>
      <c r="AC18" s="5"/>
      <c r="AD18" s="5"/>
      <c r="AE18" s="5"/>
    </row>
    <row r="19" spans="1:31" x14ac:dyDescent="0.25">
      <c r="A19" s="74">
        <v>42340</v>
      </c>
      <c r="B19" s="74" t="s">
        <v>28</v>
      </c>
      <c r="C19" s="75" t="s">
        <v>5</v>
      </c>
      <c r="D19" s="76" t="s">
        <v>8</v>
      </c>
      <c r="E19" s="77">
        <v>562.5</v>
      </c>
      <c r="F19" s="92">
        <v>51.89</v>
      </c>
      <c r="G19" s="92">
        <v>2.0099999999999998</v>
      </c>
      <c r="H19" s="78">
        <v>2</v>
      </c>
      <c r="I19" s="79">
        <v>571.92552254954171</v>
      </c>
      <c r="J19" s="80">
        <v>63.3028246096899</v>
      </c>
      <c r="K19" s="80">
        <f>100*(1-Table3[[#This Row],[Nd Ce]]/Table3[[#This Row],[Nd Ci]])</f>
        <v>88.93163146007241</v>
      </c>
      <c r="L19" s="81">
        <f>LOG(Table3[[#This Row],[Nd Ce]])</f>
        <v>1.8014230889278311</v>
      </c>
      <c r="M19" s="81">
        <f>(Table3[[#This Row],[Nd Ci]]-Table3[[#This Row],[Nd Ce]])*0.01/(Table3[[#This Row],[Msolid (mg)]]/1000)</f>
        <v>98.019406039670812</v>
      </c>
      <c r="N19" s="81">
        <f>LOG(Table3[[#This Row],[Nd q]])</f>
        <v>1.9913120665251622</v>
      </c>
      <c r="O19" s="82">
        <v>411.94642039215955</v>
      </c>
      <c r="P19" s="80">
        <v>11.768920351630801</v>
      </c>
      <c r="Q19" s="80">
        <f>100*(1-Table3[[#This Row],[Gd Ce]]/Table3[[#This Row],[Gd Ci]])</f>
        <v>97.143094400376825</v>
      </c>
      <c r="R19" s="81">
        <f>LOG(Table3[[#This Row],[Gd Ce]])</f>
        <v>1.0707366236900271</v>
      </c>
      <c r="S19" s="81">
        <f>(Table3[[#This Row],[Gd Ci]]-Table3[[#This Row],[Gd Ce]])*0.01/(Table3[[#This Row],[Msolid (mg)]]/1000)</f>
        <v>77.120350749764654</v>
      </c>
      <c r="T19" s="81">
        <f>LOG(Table3[[#This Row],[Gd q]])</f>
        <v>1.8871689961066638</v>
      </c>
      <c r="U19" s="82">
        <v>544.86000585222757</v>
      </c>
      <c r="V19" s="80">
        <v>11.1880953484721</v>
      </c>
      <c r="W19" s="80">
        <f>100*(1-Table3[[#This Row],[Ho Ce]]/Table3[[#This Row],[Ho Ci]])</f>
        <v>97.946611014149852</v>
      </c>
      <c r="X19" s="81">
        <f>LOG(Table3[[#This Row],[Ho Ce]])</f>
        <v>1.048756158909611</v>
      </c>
      <c r="Y19" s="81">
        <f>(Table3[[#This Row],[Ho Ci]]-Table3[[#This Row],[Ho Ce]])*0.01/(Table3[[#This Row],[Msolid (mg)]]/1000)</f>
        <v>102.84677404196484</v>
      </c>
      <c r="Z19" s="81">
        <f>LOG(Table3[[#This Row],[Ho q]])</f>
        <v>2.0121906738844535</v>
      </c>
      <c r="AA19" s="5"/>
      <c r="AB19" s="5"/>
      <c r="AC19" s="5"/>
      <c r="AD19" s="5"/>
      <c r="AE19" s="5"/>
    </row>
    <row r="20" spans="1:31" x14ac:dyDescent="0.25">
      <c r="A20" s="83">
        <v>42340</v>
      </c>
      <c r="B20" s="83" t="s">
        <v>28</v>
      </c>
      <c r="C20" s="84" t="s">
        <v>5</v>
      </c>
      <c r="D20" s="85" t="s">
        <v>8</v>
      </c>
      <c r="E20" s="86">
        <v>750</v>
      </c>
      <c r="F20" s="93">
        <v>50.64</v>
      </c>
      <c r="G20" s="93">
        <v>2.0099999999999998</v>
      </c>
      <c r="H20" s="87">
        <v>2</v>
      </c>
      <c r="I20" s="88">
        <v>762.56736339938891</v>
      </c>
      <c r="J20" s="89">
        <v>216.902969910011</v>
      </c>
      <c r="K20" s="89">
        <f>100*(1-Table3[[#This Row],[Nd Ce]]/Table3[[#This Row],[Nd Ci]])</f>
        <v>71.556221742418089</v>
      </c>
      <c r="L20" s="90">
        <f>LOG(Table3[[#This Row],[Nd Ce]])</f>
        <v>2.3362654985642126</v>
      </c>
      <c r="M20" s="90">
        <f>(Table3[[#This Row],[Nd Ci]]-Table3[[#This Row],[Nd Ce]])*0.01/(Table3[[#This Row],[Msolid (mg)]]/1000)</f>
        <v>107.75363220564337</v>
      </c>
      <c r="N20" s="90">
        <f>LOG(Table3[[#This Row],[Nd q]])</f>
        <v>2.0324319184641486</v>
      </c>
      <c r="O20" s="91">
        <v>549.26189385621274</v>
      </c>
      <c r="P20" s="89">
        <v>38.050710732239502</v>
      </c>
      <c r="Q20" s="89">
        <f>100*(1-Table3[[#This Row],[Gd Ce]]/Table3[[#This Row],[Gd Ci]])</f>
        <v>93.072392030494555</v>
      </c>
      <c r="R20" s="90">
        <f>LOG(Table3[[#This Row],[Gd Ce]])</f>
        <v>1.5803627731751062</v>
      </c>
      <c r="S20" s="90">
        <f>(Table3[[#This Row],[Gd Ci]]-Table3[[#This Row],[Gd Ce]])*0.01/(Table3[[#This Row],[Msolid (mg)]]/1000)</f>
        <v>100.95007565639283</v>
      </c>
      <c r="T20" s="90">
        <f>LOG(Table3[[#This Row],[Gd q]])</f>
        <v>2.0041066487590204</v>
      </c>
      <c r="U20" s="91">
        <v>726.48000780297014</v>
      </c>
      <c r="V20" s="89">
        <v>36.909117945011303</v>
      </c>
      <c r="W20" s="89">
        <f>100*(1-Table3[[#This Row],[Ho Ce]]/Table3[[#This Row],[Ho Ci]])</f>
        <v>94.919458546886602</v>
      </c>
      <c r="X20" s="90">
        <f>LOG(Table3[[#This Row],[Ho Ce]])</f>
        <v>1.5671336665396935</v>
      </c>
      <c r="Y20" s="90">
        <f>(Table3[[#This Row],[Ho Ci]]-Table3[[#This Row],[Ho Ce]])*0.01/(Table3[[#This Row],[Msolid (mg)]]/1000)</f>
        <v>136.17118678079757</v>
      </c>
      <c r="Z20" s="90">
        <f>LOG(Table3[[#This Row],[Ho q]])</f>
        <v>2.1340852225113887</v>
      </c>
      <c r="AA20" s="5"/>
      <c r="AB20" s="5"/>
      <c r="AC20" s="5"/>
      <c r="AD20" s="5"/>
      <c r="AE20" s="5"/>
    </row>
    <row r="21" spans="1:31" x14ac:dyDescent="0.25">
      <c r="A21" s="83">
        <v>42340</v>
      </c>
      <c r="B21" s="83" t="s">
        <v>28</v>
      </c>
      <c r="C21" s="84" t="s">
        <v>5</v>
      </c>
      <c r="D21" s="85" t="s">
        <v>8</v>
      </c>
      <c r="E21" s="86">
        <v>1125</v>
      </c>
      <c r="F21" s="93">
        <v>51.6</v>
      </c>
      <c r="G21" s="93">
        <v>1.95</v>
      </c>
      <c r="H21" s="87">
        <v>2</v>
      </c>
      <c r="I21" s="88">
        <v>1143.8510450990834</v>
      </c>
      <c r="J21" s="89">
        <v>159.98585471378399</v>
      </c>
      <c r="K21" s="89">
        <f>100*(1-Table3[[#This Row],[Nd Ce]]/Table3[[#This Row],[Nd Ci]])</f>
        <v>86.013401360320856</v>
      </c>
      <c r="L21" s="90">
        <f>LOG(Table3[[#This Row],[Nd Ce]])</f>
        <v>2.2040815858351777</v>
      </c>
      <c r="M21" s="90">
        <f>(Table3[[#This Row],[Nd Ci]]-Table3[[#This Row],[Nd Ce]])*0.01/(Table3[[#This Row],[Msolid (mg)]]/1000)</f>
        <v>190.67154852428285</v>
      </c>
      <c r="N21" s="90">
        <f>LOG(Table3[[#This Row],[Nd q]])</f>
        <v>2.280285893671345</v>
      </c>
      <c r="O21" s="91">
        <v>823.89284078431911</v>
      </c>
      <c r="P21" s="89">
        <v>28.743378379342399</v>
      </c>
      <c r="Q21" s="89">
        <f>100*(1-Table3[[#This Row],[Gd Ce]]/Table3[[#This Row],[Gd Ci]])</f>
        <v>96.511272224191231</v>
      </c>
      <c r="R21" s="90">
        <f>LOG(Table3[[#This Row],[Gd Ce]])</f>
        <v>1.458537811998547</v>
      </c>
      <c r="S21" s="90">
        <f>(Table3[[#This Row],[Gd Ci]]-Table3[[#This Row],[Gd Ce]])*0.01/(Table3[[#This Row],[Msolid (mg)]]/1000)</f>
        <v>154.09873302422028</v>
      </c>
      <c r="T21" s="90">
        <f>LOG(Table3[[#This Row],[Gd q]])</f>
        <v>2.187799068031516</v>
      </c>
      <c r="U21" s="91">
        <v>1089.7200117044551</v>
      </c>
      <c r="V21" s="89">
        <v>27.979735086986899</v>
      </c>
      <c r="W21" s="89">
        <f>100*(1-Table3[[#This Row],[Ho Ce]]/Table3[[#This Row],[Ho Ci]])</f>
        <v>97.432392285498807</v>
      </c>
      <c r="X21" s="90">
        <f>LOG(Table3[[#This Row],[Ho Ce]])</f>
        <v>1.4468435982614407</v>
      </c>
      <c r="Y21" s="90">
        <f>(Table3[[#This Row],[Ho Ci]]-Table3[[#This Row],[Ho Ce]])*0.01/(Table3[[#This Row],[Msolid (mg)]]/1000)</f>
        <v>205.76361949950936</v>
      </c>
      <c r="Z21" s="90">
        <f>LOG(Table3[[#This Row],[Ho q]])</f>
        <v>2.3133685907991364</v>
      </c>
      <c r="AA21" s="5"/>
      <c r="AB21" s="5"/>
      <c r="AC21" s="5"/>
      <c r="AD21" s="5"/>
      <c r="AE21" s="5"/>
    </row>
    <row r="22" spans="1:31" x14ac:dyDescent="0.25">
      <c r="A22" s="83">
        <v>42340</v>
      </c>
      <c r="B22" s="83" t="s">
        <v>28</v>
      </c>
      <c r="C22" s="84" t="s">
        <v>5</v>
      </c>
      <c r="D22" s="85" t="s">
        <v>8</v>
      </c>
      <c r="E22" s="86">
        <v>1500</v>
      </c>
      <c r="F22" s="93">
        <v>49.2</v>
      </c>
      <c r="G22" s="93">
        <v>1.96</v>
      </c>
      <c r="H22" s="87">
        <v>2</v>
      </c>
      <c r="I22" s="88">
        <v>1525.1347267987778</v>
      </c>
      <c r="J22" s="89">
        <v>226.56463610180001</v>
      </c>
      <c r="K22" s="89">
        <f>100*(1-Table3[[#This Row],[Nd Ce]]/Table3[[#This Row],[Nd Ci]])</f>
        <v>85.14461495625676</v>
      </c>
      <c r="L22" s="90">
        <f>LOG(Table3[[#This Row],[Nd Ce]])</f>
        <v>2.3551921228953967</v>
      </c>
      <c r="M22" s="90">
        <f>(Table3[[#This Row],[Nd Ci]]-Table3[[#This Row],[Nd Ce]])*0.01/(Table3[[#This Row],[Msolid (mg)]]/1000)</f>
        <v>263.93701030426382</v>
      </c>
      <c r="N22" s="90">
        <f>LOG(Table3[[#This Row],[Nd q]])</f>
        <v>2.4215002930011273</v>
      </c>
      <c r="O22" s="91">
        <v>1098.5237877124255</v>
      </c>
      <c r="P22" s="89">
        <v>46.421599849582897</v>
      </c>
      <c r="Q22" s="89">
        <f>100*(1-Table3[[#This Row],[Gd Ce]]/Table3[[#This Row],[Gd Ci]])</f>
        <v>95.774183466135796</v>
      </c>
      <c r="R22" s="90">
        <f>LOG(Table3[[#This Row],[Gd Ce]])</f>
        <v>1.6667201036742478</v>
      </c>
      <c r="S22" s="90">
        <f>(Table3[[#This Row],[Gd Ci]]-Table3[[#This Row],[Gd Ce]])*0.01/(Table3[[#This Row],[Msolid (mg)]]/1000)</f>
        <v>213.84190810220377</v>
      </c>
      <c r="T22" s="90">
        <f>LOG(Table3[[#This Row],[Gd q]])</f>
        <v>2.3300928209568648</v>
      </c>
      <c r="U22" s="91">
        <v>1452.9600156059403</v>
      </c>
      <c r="V22" s="89">
        <v>38.230613619915097</v>
      </c>
      <c r="W22" s="89">
        <f>100*(1-Table3[[#This Row],[Ho Ce]]/Table3[[#This Row],[Ho Ci]])</f>
        <v>97.36877730912839</v>
      </c>
      <c r="X22" s="90">
        <f>LOG(Table3[[#This Row],[Ho Ce]])</f>
        <v>1.5824112687123171</v>
      </c>
      <c r="Y22" s="90">
        <f>(Table3[[#This Row],[Ho Ci]]-Table3[[#This Row],[Ho Ce]])*0.01/(Table3[[#This Row],[Msolid (mg)]]/1000)</f>
        <v>287.54662641992377</v>
      </c>
      <c r="Z22" s="90">
        <f>LOG(Table3[[#This Row],[Ho q]])</f>
        <v>2.4587082766953299</v>
      </c>
      <c r="AA22" s="5"/>
      <c r="AB22" s="5"/>
      <c r="AC22" s="5"/>
      <c r="AD22" s="5"/>
      <c r="AE22" s="5"/>
    </row>
    <row r="23" spans="1:31" x14ac:dyDescent="0.25">
      <c r="A23" s="83">
        <v>42340</v>
      </c>
      <c r="B23" s="83" t="s">
        <v>28</v>
      </c>
      <c r="C23" s="84" t="s">
        <v>5</v>
      </c>
      <c r="D23" s="85" t="s">
        <v>8</v>
      </c>
      <c r="E23" s="86">
        <v>2250</v>
      </c>
      <c r="F23" s="93">
        <v>49.2</v>
      </c>
      <c r="G23" s="93">
        <v>1.9</v>
      </c>
      <c r="H23" s="87">
        <v>2</v>
      </c>
      <c r="I23" s="88">
        <v>2287.7020901981668</v>
      </c>
      <c r="J23" s="89">
        <v>380.594045868335</v>
      </c>
      <c r="K23" s="89">
        <f>100*(1-Table3[[#This Row],[Nd Ce]]/Table3[[#This Row],[Nd Ci]])</f>
        <v>83.363478684614606</v>
      </c>
      <c r="L23" s="90">
        <f>LOG(Table3[[#This Row],[Nd Ce]])</f>
        <v>2.5804619897661532</v>
      </c>
      <c r="M23" s="90">
        <f>(Table3[[#This Row],[Nd Ci]]-Table3[[#This Row],[Nd Ce]])*0.01/(Table3[[#This Row],[Msolid (mg)]]/1000)</f>
        <v>387.62358624590081</v>
      </c>
      <c r="N23" s="90">
        <f>LOG(Table3[[#This Row],[Nd q]])</f>
        <v>2.5884101952744736</v>
      </c>
      <c r="O23" s="91">
        <v>1647.7856815686382</v>
      </c>
      <c r="P23" s="89">
        <v>65.658642677893894</v>
      </c>
      <c r="Q23" s="89">
        <f>100*(1-Table3[[#This Row],[Gd Ce]]/Table3[[#This Row],[Gd Ci]])</f>
        <v>96.015340865482628</v>
      </c>
      <c r="R23" s="90">
        <f>LOG(Table3[[#This Row],[Gd Ce]])</f>
        <v>1.8172919005743484</v>
      </c>
      <c r="S23" s="90">
        <f>(Table3[[#This Row],[Gd Ci]]-Table3[[#This Row],[Gd Ce]])*0.01/(Table3[[#This Row],[Msolid (mg)]]/1000)</f>
        <v>321.57053635990741</v>
      </c>
      <c r="T23" s="90">
        <f>LOG(Table3[[#This Row],[Gd q]])</f>
        <v>2.5072762500188954</v>
      </c>
      <c r="U23" s="91">
        <v>2179.4400234089103</v>
      </c>
      <c r="V23" s="89">
        <v>63.572539568346699</v>
      </c>
      <c r="W23" s="89">
        <f>100*(1-Table3[[#This Row],[Ho Ce]]/Table3[[#This Row],[Ho Ci]])</f>
        <v>97.083079190731226</v>
      </c>
      <c r="X23" s="90">
        <f>LOG(Table3[[#This Row],[Ho Ce]])</f>
        <v>1.8032695607853351</v>
      </c>
      <c r="Y23" s="90">
        <f>(Table3[[#This Row],[Ho Ci]]-Table3[[#This Row],[Ho Ce]])*0.01/(Table3[[#This Row],[Msolid (mg)]]/1000)</f>
        <v>430.05436663426093</v>
      </c>
      <c r="Z23" s="90">
        <f>LOG(Table3[[#This Row],[Ho q]])</f>
        <v>2.6335233617115863</v>
      </c>
      <c r="AA23" s="5"/>
      <c r="AB23" s="5"/>
      <c r="AC23" s="5"/>
      <c r="AD23" s="5"/>
      <c r="AE23" s="5"/>
    </row>
    <row r="24" spans="1:31" ht="13.5" thickBot="1" x14ac:dyDescent="0.3">
      <c r="A24" s="83">
        <v>42340</v>
      </c>
      <c r="B24" s="83" t="s">
        <v>28</v>
      </c>
      <c r="C24" s="84" t="s">
        <v>5</v>
      </c>
      <c r="D24" s="85" t="s">
        <v>8</v>
      </c>
      <c r="E24" s="86">
        <v>3000</v>
      </c>
      <c r="F24" s="93">
        <v>49.5</v>
      </c>
      <c r="G24" s="93">
        <v>1.92</v>
      </c>
      <c r="H24" s="87">
        <v>2</v>
      </c>
      <c r="I24" s="88">
        <v>3050.2694535975556</v>
      </c>
      <c r="J24" s="89">
        <v>630.59142027344296</v>
      </c>
      <c r="K24" s="89">
        <f>100*(1-Table3[[#This Row],[Nd Ce]]/Table3[[#This Row],[Nd Ci]])</f>
        <v>79.3266978584561</v>
      </c>
      <c r="L24" s="90">
        <f>LOG(Table3[[#This Row],[Nd Ce]])</f>
        <v>2.7997480575104454</v>
      </c>
      <c r="M24" s="90">
        <f>(Table3[[#This Row],[Nd Ci]]-Table3[[#This Row],[Nd Ce]])*0.01/(Table3[[#This Row],[Msolid (mg)]]/1000)</f>
        <v>488.82384511598229</v>
      </c>
      <c r="N24" s="90">
        <f>LOG(Table3[[#This Row],[Nd q]])</f>
        <v>2.6891523828926531</v>
      </c>
      <c r="O24" s="91">
        <v>2197.0475754248509</v>
      </c>
      <c r="P24" s="89">
        <v>111.194407795064</v>
      </c>
      <c r="Q24" s="89">
        <f>100*(1-Table3[[#This Row],[Gd Ce]]/Table3[[#This Row],[Gd Ci]])</f>
        <v>94.938916706272877</v>
      </c>
      <c r="R24" s="90">
        <f>LOG(Table3[[#This Row],[Gd Ce]])</f>
        <v>2.0460829461955377</v>
      </c>
      <c r="S24" s="90">
        <f>(Table3[[#This Row],[Gd Ci]]-Table3[[#This Row],[Gd Ce]])*0.01/(Table3[[#This Row],[Msolid (mg)]]/1000)</f>
        <v>421.38447830904789</v>
      </c>
      <c r="T24" s="90">
        <f>LOG(Table3[[#This Row],[Gd q]])</f>
        <v>2.6246785343359615</v>
      </c>
      <c r="U24" s="91">
        <v>2905.9200312118805</v>
      </c>
      <c r="V24" s="89">
        <v>107.330473077145</v>
      </c>
      <c r="W24" s="89">
        <f>100*(1-Table3[[#This Row],[Ho Ce]]/Table3[[#This Row],[Ho Ci]])</f>
        <v>96.30648910072091</v>
      </c>
      <c r="X24" s="90">
        <f>LOG(Table3[[#This Row],[Ho Ce]])</f>
        <v>2.030723043590787</v>
      </c>
      <c r="Y24" s="90">
        <f>(Table3[[#This Row],[Ho Ci]]-Table3[[#This Row],[Ho Ce]])*0.01/(Table3[[#This Row],[Msolid (mg)]]/1000)</f>
        <v>565.37162790600712</v>
      </c>
      <c r="Z24" s="90">
        <f>LOG(Table3[[#This Row],[Ho q]])</f>
        <v>2.7523340104622553</v>
      </c>
      <c r="AA24" s="5"/>
      <c r="AB24" s="5"/>
      <c r="AC24" s="5"/>
      <c r="AD24" s="5"/>
      <c r="AE24" s="5"/>
    </row>
    <row r="25" spans="1:31" x14ac:dyDescent="0.25">
      <c r="A25" s="74">
        <v>42340</v>
      </c>
      <c r="B25" s="74" t="s">
        <v>28</v>
      </c>
      <c r="C25" s="75" t="s">
        <v>5</v>
      </c>
      <c r="D25" s="76" t="s">
        <v>9</v>
      </c>
      <c r="E25" s="77">
        <v>500</v>
      </c>
      <c r="F25" s="92">
        <v>51.4</v>
      </c>
      <c r="G25" s="92">
        <v>2.23</v>
      </c>
      <c r="H25" s="78">
        <v>2.2000000000000002</v>
      </c>
      <c r="I25" s="79">
        <v>571.92552254954171</v>
      </c>
      <c r="J25" s="80">
        <v>18.817647371372001</v>
      </c>
      <c r="K25" s="80">
        <f>100*(1-Table3[[#This Row],[Nd Ce]]/Table3[[#This Row],[Nd Ci]])</f>
        <v>96.709773103412786</v>
      </c>
      <c r="L25" s="81">
        <f>LOG(Table3[[#This Row],[Nd Ce]])</f>
        <v>1.2745653259191725</v>
      </c>
      <c r="M25" s="81">
        <f>(Table3[[#This Row],[Nd Ci]]-Table3[[#This Row],[Nd Ce]])*0.01/(Table3[[#This Row],[Msolid (mg)]]/1000)</f>
        <v>107.60853602688127</v>
      </c>
      <c r="N25" s="81">
        <f>LOG(Table3[[#This Row],[Nd q]])</f>
        <v>2.0318467230249202</v>
      </c>
      <c r="O25" s="82">
        <v>411.94642039215955</v>
      </c>
      <c r="P25" s="80">
        <v>8.1166438969214596</v>
      </c>
      <c r="Q25" s="80">
        <f>100*(1-Table3[[#This Row],[Gd Ce]]/Table3[[#This Row],[Gd Ci]])</f>
        <v>98.029684566940844</v>
      </c>
      <c r="R25" s="81">
        <f>LOG(Table3[[#This Row],[Gd Ce]])</f>
        <v>0.90937649249975028</v>
      </c>
      <c r="S25" s="81">
        <f>(Table3[[#This Row],[Gd Ci]]-Table3[[#This Row],[Gd Ce]])*0.01/(Table3[[#This Row],[Msolid (mg)]]/1000)</f>
        <v>78.56610437650545</v>
      </c>
      <c r="T25" s="81">
        <f>LOG(Table3[[#This Row],[Gd q]])</f>
        <v>1.8952352196113464</v>
      </c>
      <c r="U25" s="82">
        <v>544.86000585222757</v>
      </c>
      <c r="V25" s="80">
        <v>9.8566063452026196</v>
      </c>
      <c r="W25" s="80">
        <f>100*(1-Table3[[#This Row],[Ho Ce]]/Table3[[#This Row],[Ho Ci]])</f>
        <v>98.190983695016172</v>
      </c>
      <c r="X25" s="81">
        <f>LOG(Table3[[#This Row],[Ho Ce]])</f>
        <v>0.99372741197495662</v>
      </c>
      <c r="Y25" s="81">
        <f>(Table3[[#This Row],[Ho Ci]]-Table3[[#This Row],[Ho Ce]])*0.01/(Table3[[#This Row],[Msolid (mg)]]/1000)</f>
        <v>104.08626449553013</v>
      </c>
      <c r="Z25" s="81">
        <f>LOG(Table3[[#This Row],[Ho q]])</f>
        <v>2.0173934226193198</v>
      </c>
      <c r="AA25" s="5"/>
      <c r="AB25" s="5"/>
      <c r="AC25" s="5"/>
      <c r="AD25" s="5"/>
      <c r="AE25" s="5"/>
    </row>
    <row r="26" spans="1:31" x14ac:dyDescent="0.25">
      <c r="A26" s="83">
        <v>42340</v>
      </c>
      <c r="B26" s="83" t="s">
        <v>28</v>
      </c>
      <c r="C26" s="84" t="s">
        <v>5</v>
      </c>
      <c r="D26" s="85" t="s">
        <v>9</v>
      </c>
      <c r="E26" s="86">
        <v>750</v>
      </c>
      <c r="F26" s="93">
        <v>50.2</v>
      </c>
      <c r="G26" s="93">
        <v>2.23</v>
      </c>
      <c r="H26" s="87">
        <v>2.2000000000000002</v>
      </c>
      <c r="I26" s="88">
        <v>762.56736339938891</v>
      </c>
      <c r="J26" s="89">
        <v>29.056096615740401</v>
      </c>
      <c r="K26" s="89">
        <f>100*(1-Table3[[#This Row],[Nd Ce]]/Table3[[#This Row],[Nd Ci]])</f>
        <v>96.189701000812107</v>
      </c>
      <c r="L26" s="90">
        <f>LOG(Table3[[#This Row],[Nd Ce]])</f>
        <v>1.463237270935607</v>
      </c>
      <c r="M26" s="90">
        <f>(Table3[[#This Row],[Nd Ci]]-Table3[[#This Row],[Nd Ce]])*0.01/(Table3[[#This Row],[Msolid (mg)]]/1000)</f>
        <v>146.11778222781842</v>
      </c>
      <c r="N26" s="90">
        <f>LOG(Table3[[#This Row],[Nd q]])</f>
        <v>2.1647030718787104</v>
      </c>
      <c r="O26" s="91">
        <v>549.26189385621274</v>
      </c>
      <c r="P26" s="89">
        <v>12.9024725685258</v>
      </c>
      <c r="Q26" s="89">
        <f>100*(1-Table3[[#This Row],[Gd Ce]]/Table3[[#This Row],[Gd Ci]])</f>
        <v>97.650943436483246</v>
      </c>
      <c r="R26" s="90">
        <f>LOG(Table3[[#This Row],[Gd Ce]])</f>
        <v>1.1106729444053849</v>
      </c>
      <c r="S26" s="90">
        <f>(Table3[[#This Row],[Gd Ci]]-Table3[[#This Row],[Gd Ce]])*0.01/(Table3[[#This Row],[Msolid (mg)]]/1000)</f>
        <v>106.84450623260695</v>
      </c>
      <c r="T26" s="90">
        <f>LOG(Table3[[#This Row],[Gd q]])</f>
        <v>2.028752196371848</v>
      </c>
      <c r="U26" s="91">
        <v>726.48000780297014</v>
      </c>
      <c r="V26" s="89">
        <v>16.013006031891699</v>
      </c>
      <c r="W26" s="89">
        <f>100*(1-Table3[[#This Row],[Ho Ce]]/Table3[[#This Row],[Ho Ci]])</f>
        <v>97.79580912621141</v>
      </c>
      <c r="X26" s="90">
        <f>LOG(Table3[[#This Row],[Ho Ce]])</f>
        <v>1.2044728672420939</v>
      </c>
      <c r="Y26" s="90">
        <f>(Table3[[#This Row],[Ho Ci]]-Table3[[#This Row],[Ho Ce]])*0.01/(Table3[[#This Row],[Msolid (mg)]]/1000)</f>
        <v>141.52729118945786</v>
      </c>
      <c r="Z26" s="90">
        <f>LOG(Table3[[#This Row],[Ho q]])</f>
        <v>2.1508401944196169</v>
      </c>
      <c r="AA26" s="5"/>
      <c r="AB26" s="5"/>
      <c r="AC26" s="5"/>
      <c r="AD26" s="5"/>
      <c r="AE26" s="5"/>
    </row>
    <row r="27" spans="1:31" x14ac:dyDescent="0.25">
      <c r="A27" s="83">
        <v>42340</v>
      </c>
      <c r="B27" s="83" t="s">
        <v>28</v>
      </c>
      <c r="C27" s="84" t="s">
        <v>5</v>
      </c>
      <c r="D27" s="85" t="s">
        <v>9</v>
      </c>
      <c r="E27" s="86">
        <v>1000</v>
      </c>
      <c r="F27" s="93">
        <v>51.2</v>
      </c>
      <c r="G27" s="93">
        <v>2.27</v>
      </c>
      <c r="H27" s="87">
        <v>2.2000000000000002</v>
      </c>
      <c r="I27" s="88">
        <v>1143.8510450990834</v>
      </c>
      <c r="J27" s="89">
        <v>48.970215765515697</v>
      </c>
      <c r="K27" s="89">
        <f>100*(1-Table3[[#This Row],[Nd Ce]]/Table3[[#This Row],[Nd Ci]])</f>
        <v>95.718829302527425</v>
      </c>
      <c r="L27" s="90">
        <f>LOG(Table3[[#This Row],[Nd Ce]])</f>
        <v>1.6899320175482653</v>
      </c>
      <c r="M27" s="90">
        <f>(Table3[[#This Row],[Nd Ci]]-Table3[[#This Row],[Nd Ce]])*0.01/(Table3[[#This Row],[Msolid (mg)]]/1000)</f>
        <v>213.84391197921246</v>
      </c>
      <c r="N27" s="90">
        <f>LOG(Table3[[#This Row],[Nd q]])</f>
        <v>2.3300968906392647</v>
      </c>
      <c r="O27" s="91">
        <v>823.89284078431911</v>
      </c>
      <c r="P27" s="89">
        <v>23.072112282012899</v>
      </c>
      <c r="Q27" s="89">
        <f>100*(1-Table3[[#This Row],[Gd Ce]]/Table3[[#This Row],[Gd Ci]])</f>
        <v>97.199622191151818</v>
      </c>
      <c r="R27" s="90">
        <f>LOG(Table3[[#This Row],[Gd Ce]])</f>
        <v>1.3630873565682862</v>
      </c>
      <c r="S27" s="90">
        <f>(Table3[[#This Row],[Gd Ci]]-Table3[[#This Row],[Gd Ce]])*0.01/(Table3[[#This Row],[Msolid (mg)]]/1000)</f>
        <v>156.41029853560667</v>
      </c>
      <c r="T27" s="90">
        <f>LOG(Table3[[#This Row],[Gd q]])</f>
        <v>2.1942653449510519</v>
      </c>
      <c r="U27" s="91">
        <v>1089.7200117044551</v>
      </c>
      <c r="V27" s="89">
        <v>28.706804882919101</v>
      </c>
      <c r="W27" s="89">
        <f>100*(1-Table3[[#This Row],[Ho Ce]]/Table3[[#This Row],[Ho Ci]])</f>
        <v>97.365671495926904</v>
      </c>
      <c r="X27" s="90">
        <f>LOG(Table3[[#This Row],[Ho Ce]])</f>
        <v>1.4579848574586531</v>
      </c>
      <c r="Y27" s="90">
        <f>(Table3[[#This Row],[Ho Ci]]-Table3[[#This Row],[Ho Ce]])*0.01/(Table3[[#This Row],[Msolid (mg)]]/1000)</f>
        <v>207.22914195733125</v>
      </c>
      <c r="Z27" s="90">
        <f>LOG(Table3[[#This Row],[Ho q]])</f>
        <v>2.3164508287822674</v>
      </c>
      <c r="AA27" s="5"/>
      <c r="AB27" s="5"/>
      <c r="AC27" s="5"/>
      <c r="AD27" s="5"/>
      <c r="AE27" s="5"/>
    </row>
    <row r="28" spans="1:31" x14ac:dyDescent="0.25">
      <c r="A28" s="83">
        <v>42340</v>
      </c>
      <c r="B28" s="83" t="s">
        <v>28</v>
      </c>
      <c r="C28" s="84" t="s">
        <v>5</v>
      </c>
      <c r="D28" s="85" t="s">
        <v>9</v>
      </c>
      <c r="E28" s="86">
        <v>1500</v>
      </c>
      <c r="F28" s="93">
        <v>49.6</v>
      </c>
      <c r="G28" s="93">
        <v>2.27</v>
      </c>
      <c r="H28" s="87">
        <v>2.2000000000000002</v>
      </c>
      <c r="I28" s="88">
        <v>1525.1347267987778</v>
      </c>
      <c r="J28" s="89">
        <v>75.483010633088995</v>
      </c>
      <c r="K28" s="89">
        <f>100*(1-Table3[[#This Row],[Nd Ce]]/Table3[[#This Row],[Nd Ci]])</f>
        <v>95.050731630016315</v>
      </c>
      <c r="L28" s="90">
        <f>LOG(Table3[[#This Row],[Nd Ce]])</f>
        <v>1.8778492136346856</v>
      </c>
      <c r="M28" s="90">
        <f>(Table3[[#This Row],[Nd Ci]]-Table3[[#This Row],[Nd Ce]])*0.01/(Table3[[#This Row],[Msolid (mg)]]/1000)</f>
        <v>292.26849116243727</v>
      </c>
      <c r="N28" s="90">
        <f>LOG(Table3[[#This Row],[Nd q]])</f>
        <v>2.465781997526832</v>
      </c>
      <c r="O28" s="91">
        <v>1098.5237877124255</v>
      </c>
      <c r="P28" s="89">
        <v>23.8173724884197</v>
      </c>
      <c r="Q28" s="89">
        <f>100*(1-Table3[[#This Row],[Gd Ce]]/Table3[[#This Row],[Gd Ci]])</f>
        <v>97.831874670823723</v>
      </c>
      <c r="R28" s="90">
        <f>LOG(Table3[[#This Row],[Gd Ce]])</f>
        <v>1.3768938488041274</v>
      </c>
      <c r="S28" s="90">
        <f>(Table3[[#This Row],[Gd Ci]]-Table3[[#This Row],[Gd Ce]])*0.01/(Table3[[#This Row],[Msolid (mg)]]/1000)</f>
        <v>216.67468048871083</v>
      </c>
      <c r="T28" s="90">
        <f>LOG(Table3[[#This Row],[Gd q]])</f>
        <v>2.3358081648201034</v>
      </c>
      <c r="U28" s="91">
        <v>1452.9600156059403</v>
      </c>
      <c r="V28" s="89">
        <v>27.8546652651866</v>
      </c>
      <c r="W28" s="89">
        <f>100*(1-Table3[[#This Row],[Ho Ce]]/Table3[[#This Row],[Ho Ci]])</f>
        <v>98.082902146927282</v>
      </c>
      <c r="X28" s="90">
        <f>LOG(Table3[[#This Row],[Ho Ce]])</f>
        <v>1.4448979438273823</v>
      </c>
      <c r="Y28" s="90">
        <f>(Table3[[#This Row],[Ho Ci]]-Table3[[#This Row],[Ho Ce]])*0.01/(Table3[[#This Row],[Msolid (mg)]]/1000)</f>
        <v>287.31962708482939</v>
      </c>
      <c r="Z28" s="90">
        <f>LOG(Table3[[#This Row],[Ho q]])</f>
        <v>2.4583652940862444</v>
      </c>
      <c r="AA28" s="5"/>
      <c r="AB28" s="5"/>
      <c r="AC28" s="5"/>
      <c r="AD28" s="5"/>
      <c r="AE28" s="5"/>
    </row>
    <row r="29" spans="1:31" x14ac:dyDescent="0.25">
      <c r="A29" s="83">
        <v>42340</v>
      </c>
      <c r="B29" s="83" t="s">
        <v>28</v>
      </c>
      <c r="C29" s="84" t="s">
        <v>5</v>
      </c>
      <c r="D29" s="85" t="s">
        <v>9</v>
      </c>
      <c r="E29" s="86">
        <v>2250</v>
      </c>
      <c r="F29" s="93">
        <v>49</v>
      </c>
      <c r="G29" s="93">
        <v>2.2200000000000002</v>
      </c>
      <c r="H29" s="87">
        <v>2.2000000000000002</v>
      </c>
      <c r="I29" s="88">
        <v>2287.7020901981668</v>
      </c>
      <c r="J29" s="89">
        <v>159.48144947766201</v>
      </c>
      <c r="K29" s="89">
        <f>100*(1-Table3[[#This Row],[Nd Ce]]/Table3[[#This Row],[Nd Ci]])</f>
        <v>93.028749234396713</v>
      </c>
      <c r="L29" s="90">
        <f>LOG(Table3[[#This Row],[Nd Ce]])</f>
        <v>2.2027101741767727</v>
      </c>
      <c r="M29" s="90">
        <f>(Table3[[#This Row],[Nd Ci]]-Table3[[#This Row],[Nd Ce]])*0.01/(Table3[[#This Row],[Msolid (mg)]]/1000)</f>
        <v>434.33074300418463</v>
      </c>
      <c r="N29" s="90">
        <f>LOG(Table3[[#This Row],[Nd q]])</f>
        <v>2.6378205708877567</v>
      </c>
      <c r="O29" s="91">
        <v>1647.7856815686382</v>
      </c>
      <c r="P29" s="89">
        <v>43.906546708309001</v>
      </c>
      <c r="Q29" s="89">
        <f>100*(1-Table3[[#This Row],[Gd Ce]]/Table3[[#This Row],[Gd Ci]])</f>
        <v>97.335421274779407</v>
      </c>
      <c r="R29" s="90">
        <f>LOG(Table3[[#This Row],[Gd Ce]])</f>
        <v>1.6425292807731999</v>
      </c>
      <c r="S29" s="90">
        <f>(Table3[[#This Row],[Gd Ci]]-Table3[[#This Row],[Gd Ce]])*0.01/(Table3[[#This Row],[Msolid (mg)]]/1000)</f>
        <v>327.32227242047537</v>
      </c>
      <c r="T29" s="90">
        <f>LOG(Table3[[#This Row],[Gd q]])</f>
        <v>2.5149755575848589</v>
      </c>
      <c r="U29" s="91">
        <v>2179.4400234089103</v>
      </c>
      <c r="V29" s="89">
        <v>49.1049331896265</v>
      </c>
      <c r="W29" s="89">
        <f>100*(1-Table3[[#This Row],[Ho Ce]]/Table3[[#This Row],[Ho Ci]])</f>
        <v>97.746901375481741</v>
      </c>
      <c r="X29" s="90">
        <f>LOG(Table3[[#This Row],[Ho Ce]])</f>
        <v>1.6911251244938725</v>
      </c>
      <c r="Y29" s="90">
        <f>(Table3[[#This Row],[Ho Ci]]-Table3[[#This Row],[Ho Ce]])*0.01/(Table3[[#This Row],[Msolid (mg)]]/1000)</f>
        <v>434.76226331005796</v>
      </c>
      <c r="Z29" s="90">
        <f>LOG(Table3[[#This Row],[Ho q]])</f>
        <v>2.6382518409629014</v>
      </c>
      <c r="AA29" s="5"/>
      <c r="AB29" s="5"/>
      <c r="AC29" s="5"/>
      <c r="AD29" s="5"/>
      <c r="AE29" s="5"/>
    </row>
    <row r="30" spans="1:31" ht="13.5" thickBot="1" x14ac:dyDescent="0.3">
      <c r="A30" s="83">
        <v>42340</v>
      </c>
      <c r="B30" s="83" t="s">
        <v>28</v>
      </c>
      <c r="C30" s="84" t="s">
        <v>5</v>
      </c>
      <c r="D30" s="85" t="s">
        <v>9</v>
      </c>
      <c r="E30" s="86">
        <v>3000</v>
      </c>
      <c r="F30" s="93">
        <v>49.5</v>
      </c>
      <c r="G30" s="93">
        <v>2.16</v>
      </c>
      <c r="H30" s="87">
        <v>2.2000000000000002</v>
      </c>
      <c r="I30" s="88">
        <v>3050.2694535975556</v>
      </c>
      <c r="J30" s="89">
        <v>280.533308785396</v>
      </c>
      <c r="K30" s="89">
        <f>100*(1-Table3[[#This Row],[Nd Ce]]/Table3[[#This Row],[Nd Ci]])</f>
        <v>90.802999110307155</v>
      </c>
      <c r="L30" s="90">
        <f>LOG(Table3[[#This Row],[Nd Ce]])</f>
        <v>2.4479844340872656</v>
      </c>
      <c r="M30" s="90">
        <f>(Table3[[#This Row],[Nd Ci]]-Table3[[#This Row],[Nd Ce]])*0.01/(Table3[[#This Row],[Msolid (mg)]]/1000)</f>
        <v>559.54265551760795</v>
      </c>
      <c r="N30" s="90">
        <f>LOG(Table3[[#This Row],[Nd q]])</f>
        <v>2.7478331996218186</v>
      </c>
      <c r="O30" s="91">
        <v>2197.0475754248509</v>
      </c>
      <c r="P30" s="89">
        <v>63.741008516524403</v>
      </c>
      <c r="Q30" s="89">
        <f>100*(1-Table3[[#This Row],[Gd Ce]]/Table3[[#This Row],[Gd Ci]])</f>
        <v>97.098787972117606</v>
      </c>
      <c r="R30" s="90">
        <f>LOG(Table3[[#This Row],[Gd Ce]])</f>
        <v>1.804418930642208</v>
      </c>
      <c r="S30" s="90">
        <f>(Table3[[#This Row],[Gd Ci]]-Table3[[#This Row],[Gd Ce]])*0.01/(Table3[[#This Row],[Msolid (mg)]]/1000)</f>
        <v>430.9710236178438</v>
      </c>
      <c r="T30" s="90">
        <f>LOG(Table3[[#This Row],[Gd q]])</f>
        <v>2.6344480713070908</v>
      </c>
      <c r="U30" s="91">
        <v>2905.9200312118805</v>
      </c>
      <c r="V30" s="89">
        <v>68.556318300170702</v>
      </c>
      <c r="W30" s="89">
        <f>100*(1-Table3[[#This Row],[Ho Ce]]/Table3[[#This Row],[Ho Ci]])</f>
        <v>97.640805061260409</v>
      </c>
      <c r="X30" s="90">
        <f>LOG(Table3[[#This Row],[Ho Ce]])</f>
        <v>1.8360474864989611</v>
      </c>
      <c r="Y30" s="90">
        <f>(Table3[[#This Row],[Ho Ci]]-Table3[[#This Row],[Ho Ce]])*0.01/(Table3[[#This Row],[Msolid (mg)]]/1000)</f>
        <v>573.20479048721404</v>
      </c>
      <c r="Z30" s="90">
        <f>LOG(Table3[[#This Row],[Ho q]])</f>
        <v>2.7583098113021891</v>
      </c>
      <c r="AA30" s="5"/>
      <c r="AB30" s="5"/>
      <c r="AC30" s="5"/>
      <c r="AD30" s="5"/>
      <c r="AE30" s="5"/>
    </row>
    <row r="31" spans="1:31" x14ac:dyDescent="0.25">
      <c r="A31" s="74">
        <v>42444</v>
      </c>
      <c r="B31" s="74" t="s">
        <v>28</v>
      </c>
      <c r="C31" s="75" t="s">
        <v>6</v>
      </c>
      <c r="D31" s="76"/>
      <c r="E31" s="77">
        <v>50</v>
      </c>
      <c r="F31" s="2">
        <v>101.51</v>
      </c>
      <c r="G31" s="2">
        <v>1.97</v>
      </c>
      <c r="H31" s="78">
        <v>2</v>
      </c>
      <c r="I31" s="79">
        <v>49.982413671675104</v>
      </c>
      <c r="J31" s="80">
        <v>17.315765648930046</v>
      </c>
      <c r="K31" s="80">
        <f>100*(1-Table3[[#This Row],[Nd Ce]]/Table3[[#This Row],[Nd Ci]])</f>
        <v>65.356283586715136</v>
      </c>
      <c r="L31" s="81">
        <f>LOG(Table3[[#This Row],[Nd Ce]])</f>
        <v>1.2384416994519742</v>
      </c>
      <c r="M31" s="81">
        <f>(Table3[[#This Row],[Nd Ci]]-Table3[[#This Row],[Nd Ce]])*0.01/(Table3[[#This Row],[Msolid (mg)]]/1000)</f>
        <v>3.2180719163378049</v>
      </c>
      <c r="N31" s="81">
        <f>LOG(Table3[[#This Row],[Nd q]])</f>
        <v>0.50759574533158569</v>
      </c>
      <c r="O31" s="82">
        <v>49.985133166328296</v>
      </c>
      <c r="P31" s="80">
        <v>7.1196810434962829</v>
      </c>
      <c r="Q31" s="80">
        <f>100*(1-Table3[[#This Row],[Gd Ce]]/Table3[[#This Row],[Gd Ci]])</f>
        <v>85.756402769189094</v>
      </c>
      <c r="R31" s="81">
        <f>LOG(Table3[[#This Row],[Gd Ce]])</f>
        <v>0.85246053799748756</v>
      </c>
      <c r="S31" s="81">
        <f>(Table3[[#This Row],[Gd Ci]]-Table3[[#This Row],[Gd Ce]])*0.01/(Table3[[#This Row],[Msolid (mg)]]/1000)</f>
        <v>4.2227812159227671</v>
      </c>
      <c r="T31" s="81">
        <f>LOG(Table3[[#This Row],[Gd q]])</f>
        <v>0.6255985810273571</v>
      </c>
      <c r="U31" s="82">
        <v>49.996456285036949</v>
      </c>
      <c r="V31" s="80">
        <v>6.1686845269460218</v>
      </c>
      <c r="W31" s="80">
        <f>100*(1-Table3[[#This Row],[Ho Ce]]/Table3[[#This Row],[Ho Ci]])</f>
        <v>87.66175648174449</v>
      </c>
      <c r="X31" s="81">
        <f>LOG(Table3[[#This Row],[Ho Ce]])</f>
        <v>0.79019256053254405</v>
      </c>
      <c r="Y31" s="81">
        <f>(Table3[[#This Row],[Ho Ci]]-Table3[[#This Row],[Ho Ce]])*0.01/(Table3[[#This Row],[Msolid (mg)]]/1000)</f>
        <v>4.3175816922560264</v>
      </c>
      <c r="Z31" s="81">
        <f>LOG(Table3[[#This Row],[Ho q]])</f>
        <v>0.63524056353199509</v>
      </c>
      <c r="AA31" s="5"/>
      <c r="AB31" s="5"/>
      <c r="AC31" s="5"/>
      <c r="AD31" s="5"/>
      <c r="AE31" s="5"/>
    </row>
    <row r="32" spans="1:31" x14ac:dyDescent="0.25">
      <c r="A32" s="83">
        <v>42444</v>
      </c>
      <c r="B32" s="83" t="s">
        <v>28</v>
      </c>
      <c r="C32" s="84" t="s">
        <v>6</v>
      </c>
      <c r="D32" s="85"/>
      <c r="E32" s="86">
        <v>100</v>
      </c>
      <c r="F32" s="3">
        <v>101.36</v>
      </c>
      <c r="G32" s="3">
        <v>1.94</v>
      </c>
      <c r="H32" s="87">
        <v>2</v>
      </c>
      <c r="I32" s="88">
        <v>99.964827343350208</v>
      </c>
      <c r="J32" s="89">
        <v>35.941389069651684</v>
      </c>
      <c r="K32" s="89">
        <f>100*(1-Table3[[#This Row],[Nd Ce]]/Table3[[#This Row],[Nd Ci]])</f>
        <v>64.045964941045284</v>
      </c>
      <c r="L32" s="90">
        <f>LOG(Table3[[#This Row],[Nd Ce]])</f>
        <v>1.5555948577931831</v>
      </c>
      <c r="M32" s="90">
        <f>(Table3[[#This Row],[Nd Ci]]-Table3[[#This Row],[Nd Ce]])*0.01/(Table3[[#This Row],[Msolid (mg)]]/1000)</f>
        <v>6.3164402401044324</v>
      </c>
      <c r="N32" s="90">
        <f>LOG(Table3[[#This Row],[Nd q]])</f>
        <v>0.80047239163154571</v>
      </c>
      <c r="O32" s="91">
        <v>99.970266332656593</v>
      </c>
      <c r="P32" s="89">
        <v>14.324199993631234</v>
      </c>
      <c r="Q32" s="89">
        <f>100*(1-Table3[[#This Row],[Gd Ce]]/Table3[[#This Row],[Gd Ci]])</f>
        <v>85.671539629626807</v>
      </c>
      <c r="R32" s="90">
        <f>LOG(Table3[[#This Row],[Gd Ce]])</f>
        <v>1.1560703759760087</v>
      </c>
      <c r="S32" s="90">
        <f>(Table3[[#This Row],[Gd Ci]]-Table3[[#This Row],[Gd Ce]])*0.01/(Table3[[#This Row],[Msolid (mg)]]/1000)</f>
        <v>8.4496908384989489</v>
      </c>
      <c r="T32" s="90">
        <f>LOG(Table3[[#This Row],[Gd q]])</f>
        <v>0.92684081905735982</v>
      </c>
      <c r="U32" s="91">
        <v>99.992912570073898</v>
      </c>
      <c r="V32" s="89">
        <v>12.929852418909453</v>
      </c>
      <c r="W32" s="89">
        <f>100*(1-Table3[[#This Row],[Ho Ce]]/Table3[[#This Row],[Ho Ci]])</f>
        <v>87.069231121907407</v>
      </c>
      <c r="X32" s="90">
        <f>LOG(Table3[[#This Row],[Ho Ce]])</f>
        <v>1.1115935678796951</v>
      </c>
      <c r="Y32" s="90">
        <f>(Table3[[#This Row],[Ho Ci]]-Table3[[#This Row],[Ho Ce]])*0.01/(Table3[[#This Row],[Msolid (mg)]]/1000)</f>
        <v>8.5894889651898616</v>
      </c>
      <c r="Z32" s="90">
        <f>LOG(Table3[[#This Row],[Ho q]])</f>
        <v>0.93396732608966349</v>
      </c>
      <c r="AA32" s="5"/>
      <c r="AB32" s="5"/>
      <c r="AC32" s="5"/>
      <c r="AD32" s="5"/>
      <c r="AE32" s="5"/>
    </row>
    <row r="33" spans="1:31" x14ac:dyDescent="0.25">
      <c r="A33" s="83">
        <v>42444</v>
      </c>
      <c r="B33" s="83" t="s">
        <v>28</v>
      </c>
      <c r="C33" s="84" t="s">
        <v>6</v>
      </c>
      <c r="D33" s="85"/>
      <c r="E33" s="86">
        <v>200</v>
      </c>
      <c r="F33" s="3">
        <v>98.42</v>
      </c>
      <c r="G33" s="3">
        <v>1.89</v>
      </c>
      <c r="H33" s="87">
        <v>2</v>
      </c>
      <c r="I33" s="88">
        <v>199.92965468670042</v>
      </c>
      <c r="J33" s="89">
        <v>79.329620096051926</v>
      </c>
      <c r="K33" s="89">
        <f>100*(1-Table3[[#This Row],[Nd Ce]]/Table3[[#This Row],[Nd Ci]])</f>
        <v>60.321233875802307</v>
      </c>
      <c r="L33" s="90">
        <f>LOG(Table3[[#This Row],[Nd Ce]])</f>
        <v>1.8994353744855552</v>
      </c>
      <c r="M33" s="90">
        <f>(Table3[[#This Row],[Nd Ci]]-Table3[[#This Row],[Nd Ce]])*0.01/(Table3[[#This Row],[Msolid (mg)]]/1000)</f>
        <v>12.253610505044552</v>
      </c>
      <c r="N33" s="90">
        <f>LOG(Table3[[#This Row],[Nd q]])</f>
        <v>1.0882640716709595</v>
      </c>
      <c r="O33" s="91">
        <v>199.94053266531319</v>
      </c>
      <c r="P33" s="89">
        <v>30.23194681480658</v>
      </c>
      <c r="Q33" s="89">
        <f>100*(1-Table3[[#This Row],[Gd Ce]]/Table3[[#This Row],[Gd Ci]])</f>
        <v>84.879530722560986</v>
      </c>
      <c r="R33" s="90">
        <f>LOG(Table3[[#This Row],[Gd Ce]])</f>
        <v>1.4804661148822202</v>
      </c>
      <c r="S33" s="90">
        <f>(Table3[[#This Row],[Gd Ci]]-Table3[[#This Row],[Gd Ce]])*0.01/(Table3[[#This Row],[Msolid (mg)]]/1000)</f>
        <v>17.243302768797662</v>
      </c>
      <c r="T33" s="90">
        <f>LOG(Table3[[#This Row],[Gd q]])</f>
        <v>1.2366204538834498</v>
      </c>
      <c r="U33" s="91">
        <v>199.9858251401478</v>
      </c>
      <c r="V33" s="89">
        <v>26.709282132284311</v>
      </c>
      <c r="W33" s="89">
        <f>100*(1-Table3[[#This Row],[Ho Ce]]/Table3[[#This Row],[Ho Ci]])</f>
        <v>86.644412365943055</v>
      </c>
      <c r="X33" s="90">
        <f>LOG(Table3[[#This Row],[Ho Ce]])</f>
        <v>1.4266622156073967</v>
      </c>
      <c r="Y33" s="90">
        <f>(Table3[[#This Row],[Ho Ci]]-Table3[[#This Row],[Ho Ce]])*0.01/(Table3[[#This Row],[Msolid (mg)]]/1000)</f>
        <v>17.605826357230594</v>
      </c>
      <c r="Z33" s="90">
        <f>LOG(Table3[[#This Row],[Ho q]])</f>
        <v>1.2456564141811444</v>
      </c>
      <c r="AA33" s="5"/>
      <c r="AB33" s="5"/>
      <c r="AC33" s="5"/>
      <c r="AD33" s="5"/>
      <c r="AE33" s="5"/>
    </row>
    <row r="34" spans="1:31" x14ac:dyDescent="0.25">
      <c r="A34" s="83">
        <v>42444</v>
      </c>
      <c r="B34" s="83" t="s">
        <v>28</v>
      </c>
      <c r="C34" s="84" t="s">
        <v>6</v>
      </c>
      <c r="D34" s="85"/>
      <c r="E34" s="86">
        <v>300</v>
      </c>
      <c r="F34" s="3">
        <v>100.73</v>
      </c>
      <c r="G34" s="3">
        <v>1.92</v>
      </c>
      <c r="H34" s="87">
        <v>2</v>
      </c>
      <c r="I34" s="88">
        <v>299.89448203005065</v>
      </c>
      <c r="J34" s="89">
        <v>126.61244603393806</v>
      </c>
      <c r="K34" s="89">
        <f>100*(1-Table3[[#This Row],[Nd Ce]]/Table3[[#This Row],[Nd Ci]])</f>
        <v>57.781001778735309</v>
      </c>
      <c r="L34" s="90">
        <f>LOG(Table3[[#This Row],[Nd Ce]])</f>
        <v>2.1024763990319193</v>
      </c>
      <c r="M34" s="90">
        <f>(Table3[[#This Row],[Nd Ci]]-Table3[[#This Row],[Nd Ce]])*0.01/(Table3[[#This Row],[Msolid (mg)]]/1000)</f>
        <v>17.202624441190569</v>
      </c>
      <c r="N34" s="90">
        <f>LOG(Table3[[#This Row],[Nd q]])</f>
        <v>1.2355947081505714</v>
      </c>
      <c r="O34" s="91">
        <v>299.91079899796978</v>
      </c>
      <c r="P34" s="89">
        <v>48.470884068092822</v>
      </c>
      <c r="Q34" s="89">
        <f>100*(1-Table3[[#This Row],[Gd Ce]]/Table3[[#This Row],[Gd Ci]])</f>
        <v>83.838233157979431</v>
      </c>
      <c r="R34" s="90">
        <f>LOG(Table3[[#This Row],[Gd Ce]])</f>
        <v>1.6854809409604918</v>
      </c>
      <c r="S34" s="90">
        <f>(Table3[[#This Row],[Gd Ci]]-Table3[[#This Row],[Gd Ce]])*0.01/(Table3[[#This Row],[Msolid (mg)]]/1000)</f>
        <v>24.961770567842443</v>
      </c>
      <c r="T34" s="90">
        <f>LOG(Table3[[#This Row],[Gd q]])</f>
        <v>1.3972753871230457</v>
      </c>
      <c r="U34" s="91">
        <v>299.97873771022165</v>
      </c>
      <c r="V34" s="89">
        <v>43.17222695258512</v>
      </c>
      <c r="W34" s="89">
        <f>100*(1-Table3[[#This Row],[Ho Ce]]/Table3[[#This Row],[Ho Ci]])</f>
        <v>85.608237676401814</v>
      </c>
      <c r="X34" s="90">
        <f>LOG(Table3[[#This Row],[Ho Ce]])</f>
        <v>1.6352044514423325</v>
      </c>
      <c r="Y34" s="90">
        <f>(Table3[[#This Row],[Ho Ci]]-Table3[[#This Row],[Ho Ce]])*0.01/(Table3[[#This Row],[Msolid (mg)]]/1000)</f>
        <v>25.494540926996578</v>
      </c>
      <c r="Z34" s="90">
        <f>LOG(Table3[[#This Row],[Ho q]])</f>
        <v>1.4064471961557303</v>
      </c>
      <c r="AA34" s="5"/>
      <c r="AB34" s="5"/>
      <c r="AC34" s="5"/>
      <c r="AD34" s="5"/>
      <c r="AE34" s="5"/>
    </row>
    <row r="35" spans="1:31" x14ac:dyDescent="0.25">
      <c r="A35" s="83">
        <v>42444</v>
      </c>
      <c r="B35" s="83" t="s">
        <v>28</v>
      </c>
      <c r="C35" s="84" t="s">
        <v>6</v>
      </c>
      <c r="D35" s="85"/>
      <c r="E35" s="86">
        <v>400</v>
      </c>
      <c r="F35" s="3">
        <v>99.16</v>
      </c>
      <c r="G35" s="3">
        <v>1.98</v>
      </c>
      <c r="H35" s="87">
        <v>2</v>
      </c>
      <c r="I35" s="88">
        <v>399.85930937340083</v>
      </c>
      <c r="J35" s="89">
        <v>173.89724220472755</v>
      </c>
      <c r="K35" s="89">
        <f>100*(1-Table3[[#This Row],[Nd Ce]]/Table3[[#This Row],[Nd Ci]])</f>
        <v>56.51039299866919</v>
      </c>
      <c r="L35" s="90">
        <f>LOG(Table3[[#This Row],[Nd Ce]])</f>
        <v>2.2402926946837591</v>
      </c>
      <c r="M35" s="90">
        <f>(Table3[[#This Row],[Nd Ci]]-Table3[[#This Row],[Nd Ce]])*0.01/(Table3[[#This Row],[Msolid (mg)]]/1000)</f>
        <v>22.78762274795011</v>
      </c>
      <c r="N35" s="90">
        <f>LOG(Table3[[#This Row],[Nd q]])</f>
        <v>1.3576990210426847</v>
      </c>
      <c r="O35" s="91">
        <v>399.88106533062637</v>
      </c>
      <c r="P35" s="89">
        <v>67.131023433774757</v>
      </c>
      <c r="Q35" s="89">
        <f>100*(1-Table3[[#This Row],[Gd Ce]]/Table3[[#This Row],[Gd Ci]])</f>
        <v>83.212252528568698</v>
      </c>
      <c r="R35" s="90">
        <f>LOG(Table3[[#This Row],[Gd Ce]])</f>
        <v>1.8269232681927097</v>
      </c>
      <c r="S35" s="90">
        <f>(Table3[[#This Row],[Gd Ci]]-Table3[[#This Row],[Gd Ce]])*0.01/(Table3[[#This Row],[Msolid (mg)]]/1000)</f>
        <v>33.556881998472328</v>
      </c>
      <c r="T35" s="90">
        <f>LOG(Table3[[#This Row],[Gd q]])</f>
        <v>1.525781600733334</v>
      </c>
      <c r="U35" s="91">
        <v>399.97165028029559</v>
      </c>
      <c r="V35" s="89">
        <v>59.194808738384658</v>
      </c>
      <c r="W35" s="89">
        <f>100*(1-Table3[[#This Row],[Ho Ce]]/Table3[[#This Row],[Ho Ci]])</f>
        <v>85.200248893414923</v>
      </c>
      <c r="X35" s="90">
        <f>LOG(Table3[[#This Row],[Ho Ce]])</f>
        <v>1.7722836216700508</v>
      </c>
      <c r="Y35" s="90">
        <f>(Table3[[#This Row],[Ho Ci]]-Table3[[#This Row],[Ho Ce]])*0.01/(Table3[[#This Row],[Msolid (mg)]]/1000)</f>
        <v>34.366361591560199</v>
      </c>
      <c r="Z35" s="90">
        <f>LOG(Table3[[#This Row],[Ho q]])</f>
        <v>1.5361335552867432</v>
      </c>
      <c r="AA35" s="5"/>
      <c r="AB35" s="5"/>
      <c r="AC35" s="5"/>
      <c r="AD35" s="5"/>
      <c r="AE35" s="5"/>
    </row>
    <row r="36" spans="1:31" x14ac:dyDescent="0.25">
      <c r="A36" s="83">
        <v>42444</v>
      </c>
      <c r="B36" s="83" t="s">
        <v>28</v>
      </c>
      <c r="C36" s="84" t="s">
        <v>6</v>
      </c>
      <c r="D36" s="85"/>
      <c r="E36" s="86">
        <v>500</v>
      </c>
      <c r="F36" s="3">
        <v>97.74</v>
      </c>
      <c r="G36" s="3">
        <v>1.9</v>
      </c>
      <c r="H36" s="87">
        <v>2</v>
      </c>
      <c r="I36" s="88">
        <v>499.82413671675101</v>
      </c>
      <c r="J36" s="89">
        <v>234.46284745610402</v>
      </c>
      <c r="K36" s="89">
        <f>100*(1-Table3[[#This Row],[Nd Ce]]/Table3[[#This Row],[Nd Ci]])</f>
        <v>53.090931343122897</v>
      </c>
      <c r="L36" s="90">
        <f>LOG(Table3[[#This Row],[Nd Ce]])</f>
        <v>2.3700740350122635</v>
      </c>
      <c r="M36" s="90">
        <f>(Table3[[#This Row],[Nd Ci]]-Table3[[#This Row],[Nd Ce]])*0.01/(Table3[[#This Row],[Msolid (mg)]]/1000)</f>
        <v>27.149712426912938</v>
      </c>
      <c r="N36" s="90">
        <f>LOG(Table3[[#This Row],[Nd q]])</f>
        <v>1.4337652338487594</v>
      </c>
      <c r="O36" s="91">
        <v>499.85133166328296</v>
      </c>
      <c r="P36" s="89">
        <v>93.752975800710544</v>
      </c>
      <c r="Q36" s="89">
        <f>100*(1-Table3[[#This Row],[Gd Ce]]/Table3[[#This Row],[Gd Ci]])</f>
        <v>81.243827942051823</v>
      </c>
      <c r="R36" s="90">
        <f>LOG(Table3[[#This Row],[Gd Ce]])</f>
        <v>1.9719850615018053</v>
      </c>
      <c r="S36" s="90">
        <f>(Table3[[#This Row],[Gd Ci]]-Table3[[#This Row],[Gd Ce]])*0.01/(Table3[[#This Row],[Msolid (mg)]]/1000)</f>
        <v>41.548839355695975</v>
      </c>
      <c r="T36" s="90">
        <f>LOG(Table3[[#This Row],[Gd q]])</f>
        <v>1.6185588965086504</v>
      </c>
      <c r="U36" s="91">
        <v>499.96456285036953</v>
      </c>
      <c r="V36" s="89">
        <v>82.82698160882633</v>
      </c>
      <c r="W36" s="89">
        <f>100*(1-Table3[[#This Row],[Ho Ce]]/Table3[[#This Row],[Ho Ci]])</f>
        <v>83.433429534161803</v>
      </c>
      <c r="X36" s="90">
        <f>LOG(Table3[[#This Row],[Ho Ce]])</f>
        <v>1.918171835033728</v>
      </c>
      <c r="Y36" s="90">
        <f>(Table3[[#This Row],[Ho Ci]]-Table3[[#This Row],[Ho Ce]])*0.01/(Table3[[#This Row],[Msolid (mg)]]/1000)</f>
        <v>42.678287419842768</v>
      </c>
      <c r="Z36" s="90">
        <f>LOG(Table3[[#This Row],[Ho q]])</f>
        <v>1.630206983877206</v>
      </c>
      <c r="AA36" s="5"/>
      <c r="AB36" s="5"/>
      <c r="AC36" s="5"/>
      <c r="AD36" s="5"/>
      <c r="AE36" s="5"/>
    </row>
    <row r="37" spans="1:31" x14ac:dyDescent="0.25">
      <c r="A37" s="83">
        <v>42444</v>
      </c>
      <c r="B37" s="83" t="s">
        <v>28</v>
      </c>
      <c r="C37" s="84" t="s">
        <v>6</v>
      </c>
      <c r="D37" s="85"/>
      <c r="E37" s="86">
        <v>600</v>
      </c>
      <c r="F37" s="3">
        <v>100.48</v>
      </c>
      <c r="G37" s="3">
        <v>1.98</v>
      </c>
      <c r="H37" s="87">
        <v>2</v>
      </c>
      <c r="I37" s="88">
        <v>599.78896406010131</v>
      </c>
      <c r="J37" s="89">
        <v>286.4437540652242</v>
      </c>
      <c r="K37" s="89">
        <f>100*(1-Table3[[#This Row],[Nd Ce]]/Table3[[#This Row],[Nd Ci]])</f>
        <v>52.242576767964444</v>
      </c>
      <c r="L37" s="90">
        <f>LOG(Table3[[#This Row],[Nd Ce]])</f>
        <v>2.4570393568541555</v>
      </c>
      <c r="M37" s="90">
        <f>(Table3[[#This Row],[Nd Ci]]-Table3[[#This Row],[Nd Ce]])*0.01/(Table3[[#This Row],[Msolid (mg)]]/1000)</f>
        <v>31.184833797260861</v>
      </c>
      <c r="N37" s="90">
        <f>LOG(Table3[[#This Row],[Nd q]])</f>
        <v>1.4939434337767661</v>
      </c>
      <c r="O37" s="91">
        <v>599.82159799593956</v>
      </c>
      <c r="P37" s="89">
        <v>115.53225808687726</v>
      </c>
      <c r="Q37" s="89">
        <f>100*(1-Table3[[#This Row],[Gd Ce]]/Table3[[#This Row],[Gd Ci]])</f>
        <v>80.738896619781372</v>
      </c>
      <c r="R37" s="90">
        <f>LOG(Table3[[#This Row],[Gd Ce]])</f>
        <v>2.0627032617444252</v>
      </c>
      <c r="S37" s="90">
        <f>(Table3[[#This Row],[Gd Ci]]-Table3[[#This Row],[Gd Ce]])*0.01/(Table3[[#This Row],[Msolid (mg)]]/1000)</f>
        <v>48.197585580121647</v>
      </c>
      <c r="T37" s="90">
        <f>LOG(Table3[[#This Row],[Gd q]])</f>
        <v>1.6830252831456265</v>
      </c>
      <c r="U37" s="91">
        <v>599.9574754204433</v>
      </c>
      <c r="V37" s="89">
        <v>102.96358004654672</v>
      </c>
      <c r="W37" s="89">
        <f>100*(1-Table3[[#This Row],[Ho Ce]]/Table3[[#This Row],[Ho Ci]])</f>
        <v>82.838186994104703</v>
      </c>
      <c r="X37" s="90">
        <f>LOG(Table3[[#This Row],[Ho Ce]])</f>
        <v>2.0126836345900925</v>
      </c>
      <c r="Y37" s="90">
        <f>(Table3[[#This Row],[Ho Ci]]-Table3[[#This Row],[Ho Ce]])*0.01/(Table3[[#This Row],[Msolid (mg)]]/1000)</f>
        <v>49.461972071446716</v>
      </c>
      <c r="Z37" s="90">
        <f>LOG(Table3[[#This Row],[Ho q]])</f>
        <v>1.6942714278900839</v>
      </c>
      <c r="AA37" s="5"/>
      <c r="AB37" s="5"/>
      <c r="AC37" s="5"/>
      <c r="AD37" s="5"/>
      <c r="AE37" s="5"/>
    </row>
    <row r="38" spans="1:31" x14ac:dyDescent="0.25">
      <c r="A38" s="83">
        <v>42444</v>
      </c>
      <c r="B38" s="83" t="s">
        <v>28</v>
      </c>
      <c r="C38" s="84" t="s">
        <v>6</v>
      </c>
      <c r="D38" s="85"/>
      <c r="E38" s="86">
        <v>700</v>
      </c>
      <c r="F38" s="3">
        <v>99.56</v>
      </c>
      <c r="G38" s="3">
        <v>1.96</v>
      </c>
      <c r="H38" s="87">
        <v>2</v>
      </c>
      <c r="I38" s="88">
        <v>699.75379140345149</v>
      </c>
      <c r="J38" s="89">
        <v>337.30766580937029</v>
      </c>
      <c r="K38" s="89">
        <f>100*(1-Table3[[#This Row],[Nd Ce]]/Table3[[#This Row],[Nd Ci]])</f>
        <v>51.796236054276477</v>
      </c>
      <c r="L38" s="90">
        <f>LOG(Table3[[#This Row],[Nd Ce]])</f>
        <v>2.5280262112777812</v>
      </c>
      <c r="M38" s="90">
        <f>(Table3[[#This Row],[Nd Ci]]-Table3[[#This Row],[Nd Ce]])*0.01/(Table3[[#This Row],[Msolid (mg)]]/1000)</f>
        <v>36.404793651474606</v>
      </c>
      <c r="N38" s="90">
        <f>LOG(Table3[[#This Row],[Nd q]])</f>
        <v>1.5611585737400426</v>
      </c>
      <c r="O38" s="91">
        <v>699.79186432859615</v>
      </c>
      <c r="P38" s="89">
        <v>139.56311441230622</v>
      </c>
      <c r="Q38" s="89">
        <f>100*(1-Table3[[#This Row],[Gd Ce]]/Table3[[#This Row],[Gd Ci]])</f>
        <v>80.056482287600218</v>
      </c>
      <c r="R38" s="90">
        <f>LOG(Table3[[#This Row],[Gd Ce]])</f>
        <v>2.1447706523566641</v>
      </c>
      <c r="S38" s="90">
        <f>(Table3[[#This Row],[Gd Ci]]-Table3[[#This Row],[Gd Ce]])*0.01/(Table3[[#This Row],[Msolid (mg)]]/1000)</f>
        <v>56.27046503779529</v>
      </c>
      <c r="T38" s="90">
        <f>LOG(Table3[[#This Row],[Gd q]])</f>
        <v>1.750280504322534</v>
      </c>
      <c r="U38" s="91">
        <v>699.95038799051724</v>
      </c>
      <c r="V38" s="89">
        <v>125.8873718530571</v>
      </c>
      <c r="W38" s="89">
        <f>100*(1-Table3[[#This Row],[Ho Ce]]/Table3[[#This Row],[Ho Ci]])</f>
        <v>82.014815047896988</v>
      </c>
      <c r="X38" s="90">
        <f>LOG(Table3[[#This Row],[Ho Ce]])</f>
        <v>2.0999821668862584</v>
      </c>
      <c r="Y38" s="90">
        <f>(Table3[[#This Row],[Ho Ci]]-Table3[[#This Row],[Ho Ce]])*0.01/(Table3[[#This Row],[Msolid (mg)]]/1000)</f>
        <v>57.660005638555667</v>
      </c>
      <c r="Z38" s="90">
        <f>LOG(Table3[[#This Row],[Ho q]])</f>
        <v>1.7608746805217259</v>
      </c>
      <c r="AA38" s="5"/>
      <c r="AB38" s="5"/>
      <c r="AC38" s="5"/>
      <c r="AD38" s="5"/>
      <c r="AE38" s="5"/>
    </row>
    <row r="39" spans="1:31" x14ac:dyDescent="0.25">
      <c r="A39" s="83">
        <v>42444</v>
      </c>
      <c r="B39" s="83" t="s">
        <v>28</v>
      </c>
      <c r="C39" s="84" t="s">
        <v>6</v>
      </c>
      <c r="D39" s="85"/>
      <c r="E39" s="86">
        <v>1000</v>
      </c>
      <c r="F39" s="3">
        <v>98.36</v>
      </c>
      <c r="G39" s="3">
        <v>1.97</v>
      </c>
      <c r="H39" s="87">
        <v>2</v>
      </c>
      <c r="I39" s="88">
        <v>999.64827343350203</v>
      </c>
      <c r="J39" s="89">
        <v>510.59027986887185</v>
      </c>
      <c r="K39" s="89">
        <f>100*(1-Table3[[#This Row],[Nd Ce]]/Table3[[#This Row],[Nd Ci]])</f>
        <v>48.92300687769486</v>
      </c>
      <c r="L39" s="90">
        <f>LOG(Table3[[#This Row],[Nd Ce]])</f>
        <v>2.7080725428624861</v>
      </c>
      <c r="M39" s="90">
        <f>(Table3[[#This Row],[Nd Ci]]-Table3[[#This Row],[Nd Ce]])*0.01/(Table3[[#This Row],[Msolid (mg)]]/1000)</f>
        <v>49.721227487253977</v>
      </c>
      <c r="N39" s="90">
        <f>LOG(Table3[[#This Row],[Nd q]])</f>
        <v>1.6965418416985019</v>
      </c>
      <c r="O39" s="91">
        <v>999.70266332656593</v>
      </c>
      <c r="P39" s="89">
        <v>215.8065905855531</v>
      </c>
      <c r="Q39" s="89">
        <f>100*(1-Table3[[#This Row],[Gd Ce]]/Table3[[#This Row],[Gd Ci]])</f>
        <v>78.412922311575656</v>
      </c>
      <c r="R39" s="90">
        <f>LOG(Table3[[#This Row],[Gd Ce]])</f>
        <v>2.3340647036056135</v>
      </c>
      <c r="S39" s="90">
        <f>(Table3[[#This Row],[Gd Ci]]-Table3[[#This Row],[Gd Ce]])*0.01/(Table3[[#This Row],[Msolid (mg)]]/1000)</f>
        <v>79.696632039549897</v>
      </c>
      <c r="T39" s="90">
        <f>LOG(Table3[[#This Row],[Gd q]])</f>
        <v>1.9014399686038326</v>
      </c>
      <c r="U39" s="91">
        <v>999.92912570073906</v>
      </c>
      <c r="V39" s="89">
        <v>191.934076912276</v>
      </c>
      <c r="W39" s="89">
        <f>100*(1-Table3[[#This Row],[Ho Ce]]/Table3[[#This Row],[Ho Ci]])</f>
        <v>80.805231893033351</v>
      </c>
      <c r="X39" s="90">
        <f>LOG(Table3[[#This Row],[Ho Ce]])</f>
        <v>2.2831520883420575</v>
      </c>
      <c r="Y39" s="90">
        <f>(Table3[[#This Row],[Ho Ci]]-Table3[[#This Row],[Ho Ce]])*0.01/(Table3[[#This Row],[Msolid (mg)]]/1000)</f>
        <v>82.146710938233326</v>
      </c>
      <c r="Z39" s="90">
        <f>LOG(Table3[[#This Row],[Ho q]])</f>
        <v>1.9145901794573652</v>
      </c>
      <c r="AA39" s="5"/>
      <c r="AB39" s="5"/>
      <c r="AC39" s="5"/>
      <c r="AD39" s="5"/>
      <c r="AE39" s="5"/>
    </row>
    <row r="40" spans="1:31" x14ac:dyDescent="0.25">
      <c r="A40" s="83">
        <v>42444</v>
      </c>
      <c r="B40" s="83" t="s">
        <v>28</v>
      </c>
      <c r="C40" s="84" t="s">
        <v>6</v>
      </c>
      <c r="D40" s="85"/>
      <c r="E40" s="86">
        <v>2000</v>
      </c>
      <c r="F40" s="3">
        <v>99.4</v>
      </c>
      <c r="G40" s="3">
        <v>2</v>
      </c>
      <c r="H40" s="87">
        <v>2</v>
      </c>
      <c r="I40" s="88">
        <v>1999.2965468670041</v>
      </c>
      <c r="J40" s="89">
        <v>1228.4947917422253</v>
      </c>
      <c r="K40" s="89">
        <f>100*(1-Table3[[#This Row],[Nd Ce]]/Table3[[#This Row],[Nd Ci]])</f>
        <v>38.553648098510592</v>
      </c>
      <c r="L40" s="90">
        <f>LOG(Table3[[#This Row],[Nd Ce]])</f>
        <v>3.0893733196094195</v>
      </c>
      <c r="M40" s="90">
        <f>(Table3[[#This Row],[Nd Ci]]-Table3[[#This Row],[Nd Ce]])*0.01/(Table3[[#This Row],[Msolid (mg)]]/1000)</f>
        <v>77.545448201688004</v>
      </c>
      <c r="N40" s="90">
        <f>LOG(Table3[[#This Row],[Nd q]])</f>
        <v>1.8895563104809368</v>
      </c>
      <c r="O40" s="91">
        <v>1999.4053266531319</v>
      </c>
      <c r="P40" s="89">
        <v>574.51274267424719</v>
      </c>
      <c r="Q40" s="89">
        <f>100*(1-Table3[[#This Row],[Gd Ce]]/Table3[[#This Row],[Gd Ci]])</f>
        <v>71.265819140537033</v>
      </c>
      <c r="R40" s="90">
        <f>LOG(Table3[[#This Row],[Gd Ce]])</f>
        <v>2.7592996657688418</v>
      </c>
      <c r="S40" s="90">
        <f>(Table3[[#This Row],[Gd Ci]]-Table3[[#This Row],[Gd Ce]])*0.01/(Table3[[#This Row],[Msolid (mg)]]/1000)</f>
        <v>143.34935452503871</v>
      </c>
      <c r="T40" s="90">
        <f>LOG(Table3[[#This Row],[Gd q]])</f>
        <v>2.1563957417412056</v>
      </c>
      <c r="U40" s="91">
        <v>1999.8582514014781</v>
      </c>
      <c r="V40" s="89">
        <v>504.64769785362574</v>
      </c>
      <c r="W40" s="89">
        <f>100*(1-Table3[[#This Row],[Ho Ce]]/Table3[[#This Row],[Ho Ci]])</f>
        <v>74.765826652965316</v>
      </c>
      <c r="X40" s="90">
        <f>LOG(Table3[[#This Row],[Ho Ce]])</f>
        <v>2.7029882963909104</v>
      </c>
      <c r="Y40" s="90">
        <f>(Table3[[#This Row],[Ho Ci]]-Table3[[#This Row],[Ho Ce]])*0.01/(Table3[[#This Row],[Msolid (mg)]]/1000)</f>
        <v>150.42359693640367</v>
      </c>
      <c r="Z40" s="90">
        <f>LOG(Table3[[#This Row],[Ho q]])</f>
        <v>2.1773159693369064</v>
      </c>
      <c r="AA40" s="5"/>
      <c r="AB40" s="5"/>
      <c r="AC40" s="5"/>
      <c r="AD40" s="5"/>
      <c r="AE40" s="5"/>
    </row>
    <row r="41" spans="1:31" x14ac:dyDescent="0.25">
      <c r="A41" s="83">
        <v>42444</v>
      </c>
      <c r="B41" s="83" t="s">
        <v>28</v>
      </c>
      <c r="C41" s="84" t="s">
        <v>6</v>
      </c>
      <c r="D41" s="85"/>
      <c r="E41" s="86">
        <v>5000</v>
      </c>
      <c r="F41" s="3">
        <v>103.84</v>
      </c>
      <c r="G41" s="3">
        <v>1.96</v>
      </c>
      <c r="H41" s="87">
        <v>2</v>
      </c>
      <c r="I41" s="88">
        <v>4998.2413671675104</v>
      </c>
      <c r="J41" s="89">
        <v>3471.3837953823077</v>
      </c>
      <c r="K41" s="89">
        <f>100*(1-Table3[[#This Row],[Nd Ce]]/Table3[[#This Row],[Nd Ci]])</f>
        <v>30.547895942257565</v>
      </c>
      <c r="L41" s="90">
        <f>LOG(Table3[[#This Row],[Nd Ce]])</f>
        <v>3.5405026318224673</v>
      </c>
      <c r="M41" s="90">
        <f>(Table3[[#This Row],[Nd Ci]]-Table3[[#This Row],[Nd Ce]])*0.01/(Table3[[#This Row],[Msolid (mg)]]/1000)</f>
        <v>147.03944258332075</v>
      </c>
      <c r="N41" s="90">
        <f>LOG(Table3[[#This Row],[Nd q]])</f>
        <v>2.1674338476638617</v>
      </c>
      <c r="O41" s="91">
        <v>4998.5133166328296</v>
      </c>
      <c r="P41" s="89">
        <v>1956.3310176560235</v>
      </c>
      <c r="Q41" s="89">
        <f>100*(1-Table3[[#This Row],[Gd Ce]]/Table3[[#This Row],[Gd Ci]])</f>
        <v>60.861742407562993</v>
      </c>
      <c r="R41" s="90">
        <f>LOG(Table3[[#This Row],[Gd Ce]])</f>
        <v>3.2914423407268778</v>
      </c>
      <c r="S41" s="90">
        <f>(Table3[[#This Row],[Gd Ci]]-Table3[[#This Row],[Gd Ce]])*0.01/(Table3[[#This Row],[Msolid (mg)]]/1000)</f>
        <v>292.96824913104837</v>
      </c>
      <c r="T41" s="90">
        <f>LOG(Table3[[#This Row],[Gd q]])</f>
        <v>2.4668205555951732</v>
      </c>
      <c r="U41" s="91">
        <v>4999.6456285036948</v>
      </c>
      <c r="V41" s="89">
        <v>1748.5371343397585</v>
      </c>
      <c r="W41" s="89">
        <f>100*(1-Table3[[#This Row],[Ho Ce]]/Table3[[#This Row],[Ho Ci]])</f>
        <v>65.026778610645962</v>
      </c>
      <c r="X41" s="90">
        <f>LOG(Table3[[#This Row],[Ho Ce]])</f>
        <v>3.2426748600182087</v>
      </c>
      <c r="Y41" s="90">
        <f>(Table3[[#This Row],[Ho Ci]]-Table3[[#This Row],[Ho Ce]])*0.01/(Table3[[#This Row],[Msolid (mg)]]/1000)</f>
        <v>313.08826022379975</v>
      </c>
      <c r="Z41" s="90">
        <f>LOG(Table3[[#This Row],[Ho q]])</f>
        <v>2.4956667833128265</v>
      </c>
      <c r="AA41" s="5"/>
      <c r="AB41" s="5"/>
      <c r="AC41" s="5"/>
      <c r="AD41" s="5"/>
      <c r="AE41" s="5"/>
    </row>
    <row r="42" spans="1:31" ht="13.5" thickBot="1" x14ac:dyDescent="0.3">
      <c r="A42" s="83">
        <v>42444</v>
      </c>
      <c r="B42" s="83" t="s">
        <v>28</v>
      </c>
      <c r="C42" s="84" t="s">
        <v>6</v>
      </c>
      <c r="D42" s="85"/>
      <c r="E42" s="86">
        <v>10000</v>
      </c>
      <c r="F42" s="3">
        <v>102.6</v>
      </c>
      <c r="G42" s="3">
        <v>1.87</v>
      </c>
      <c r="H42" s="87">
        <v>2</v>
      </c>
      <c r="I42" s="88">
        <v>9996.4827343350207</v>
      </c>
      <c r="J42" s="89">
        <v>8036.8737652859199</v>
      </c>
      <c r="K42" s="89">
        <f>100*(1-Table3[[#This Row],[Nd Ce]]/Table3[[#This Row],[Nd Ci]])</f>
        <v>19.602984580950778</v>
      </c>
      <c r="L42" s="90">
        <f>LOG(Table3[[#This Row],[Nd Ce]])</f>
        <v>3.9050871469429889</v>
      </c>
      <c r="M42" s="90">
        <f>(Table3[[#This Row],[Nd Ci]]-Table3[[#This Row],[Nd Ce]])*0.01/(Table3[[#This Row],[Msolid (mg)]]/1000)</f>
        <v>190.99502622310925</v>
      </c>
      <c r="N42" s="90">
        <f>LOG(Table3[[#This Row],[Nd q]])</f>
        <v>2.2810220577609033</v>
      </c>
      <c r="O42" s="91">
        <v>9997.0266332656593</v>
      </c>
      <c r="P42" s="89">
        <v>5533.6899587000989</v>
      </c>
      <c r="Q42" s="89">
        <f>100*(1-Table3[[#This Row],[Gd Ce]]/Table3[[#This Row],[Gd Ci]])</f>
        <v>44.646641829617231</v>
      </c>
      <c r="R42" s="90">
        <f>LOG(Table3[[#This Row],[Gd Ce]])</f>
        <v>3.7430148228573907</v>
      </c>
      <c r="S42" s="90">
        <f>(Table3[[#This Row],[Gd Ci]]-Table3[[#This Row],[Gd Ce]])*0.01/(Table3[[#This Row],[Msolid (mg)]]/1000)</f>
        <v>435.02306769644844</v>
      </c>
      <c r="T42" s="90">
        <f>LOG(Table3[[#This Row],[Gd q]])</f>
        <v>2.6385122866274173</v>
      </c>
      <c r="U42" s="91">
        <v>9999.2912570073895</v>
      </c>
      <c r="V42" s="89">
        <v>5135.1849852779196</v>
      </c>
      <c r="W42" s="89">
        <f>100*(1-Table3[[#This Row],[Ho Ce]]/Table3[[#This Row],[Ho Ci]])</f>
        <v>48.644510362879565</v>
      </c>
      <c r="X42" s="90">
        <f>LOG(Table3[[#This Row],[Ho Ce]])</f>
        <v>3.710556092848273</v>
      </c>
      <c r="Y42" s="90">
        <f>(Table3[[#This Row],[Ho Ci]]-Table3[[#This Row],[Ho Ce]])*0.01/(Table3[[#This Row],[Msolid (mg)]]/1000)</f>
        <v>474.08443194244347</v>
      </c>
      <c r="Z42" s="90">
        <f>LOG(Table3[[#This Row],[Ho q]])</f>
        <v>2.675855694124059</v>
      </c>
      <c r="AA42" s="5"/>
      <c r="AB42" s="5"/>
      <c r="AC42" s="5"/>
      <c r="AD42" s="5"/>
      <c r="AE42" s="5"/>
    </row>
    <row r="43" spans="1:31" x14ac:dyDescent="0.25">
      <c r="A43" s="74">
        <v>42453</v>
      </c>
      <c r="B43" s="74" t="s">
        <v>28</v>
      </c>
      <c r="C43" s="75" t="s">
        <v>7</v>
      </c>
      <c r="D43" s="76"/>
      <c r="E43" s="77">
        <v>50</v>
      </c>
      <c r="F43" s="92">
        <v>99.81</v>
      </c>
      <c r="G43" s="92">
        <v>6.18</v>
      </c>
      <c r="H43" s="78">
        <v>6</v>
      </c>
      <c r="I43" s="79">
        <v>45.383037913083541</v>
      </c>
      <c r="J43" s="80">
        <v>19.92930223014017</v>
      </c>
      <c r="K43" s="80">
        <f>100*(1-Table3[[#This Row],[Nd Ce]]/Table3[[#This Row],[Nd Ci]])</f>
        <v>56.086451796575922</v>
      </c>
      <c r="L43" s="81">
        <f>LOG(Table3[[#This Row],[Nd Ce]])</f>
        <v>1.2994920933364777</v>
      </c>
      <c r="M43" s="81">
        <f>(Table3[[#This Row],[Nd Ci]]-Table3[[#This Row],[Nd Ce]])*0.01/(Table3[[#This Row],[Msolid (mg)]]/1000)</f>
        <v>2.5502189843646303</v>
      </c>
      <c r="N43" s="81">
        <f>LOG(Table3[[#This Row],[Nd q]])</f>
        <v>0.40657747440173658</v>
      </c>
      <c r="O43" s="82">
        <v>34.985902147892503</v>
      </c>
      <c r="P43" s="80">
        <v>22.560310938781651</v>
      </c>
      <c r="Q43" s="80">
        <f>100*(1-Table3[[#This Row],[Gd Ce]]/Table3[[#This Row],[Gd Ci]])</f>
        <v>35.515994861545543</v>
      </c>
      <c r="R43" s="81">
        <f>LOG(Table3[[#This Row],[Gd Ce]])</f>
        <v>1.353345081041202</v>
      </c>
      <c r="S43" s="81">
        <f>(Table3[[#This Row],[Gd Ci]]-Table3[[#This Row],[Gd Ce]])*0.01/(Table3[[#This Row],[Msolid (mg)]]/1000)</f>
        <v>1.2449244774181798</v>
      </c>
      <c r="T43" s="81">
        <f>LOG(Table3[[#This Row],[Gd q]])</f>
        <v>9.5143006021803062E-2</v>
      </c>
      <c r="U43" s="82">
        <v>40.629849034267153</v>
      </c>
      <c r="V43" s="80">
        <v>21.309856321800453</v>
      </c>
      <c r="W43" s="80">
        <f>100*(1-Table3[[#This Row],[Ho Ce]]/Table3[[#This Row],[Ho Ci]])</f>
        <v>47.551229383530924</v>
      </c>
      <c r="X43" s="81">
        <f>LOG(Table3[[#This Row],[Ho Ce]])</f>
        <v>1.3285805215649955</v>
      </c>
      <c r="Y43" s="81">
        <f>(Table3[[#This Row],[Ho Ci]]-Table3[[#This Row],[Ho Ce]])*0.01/(Table3[[#This Row],[Msolid (mg)]]/1000)</f>
        <v>1.9356770576562168</v>
      </c>
      <c r="Z43" s="81">
        <f>LOG(Table3[[#This Row],[Ho q]])</f>
        <v>0.28683290267442146</v>
      </c>
      <c r="AA43" s="5"/>
      <c r="AB43" s="5"/>
      <c r="AC43" s="5"/>
      <c r="AD43" s="5"/>
      <c r="AE43" s="5"/>
    </row>
    <row r="44" spans="1:31" x14ac:dyDescent="0.25">
      <c r="A44" s="83">
        <v>42453</v>
      </c>
      <c r="B44" s="83" t="s">
        <v>28</v>
      </c>
      <c r="C44" s="84" t="s">
        <v>7</v>
      </c>
      <c r="D44" s="85"/>
      <c r="E44" s="86">
        <v>100</v>
      </c>
      <c r="F44" s="93">
        <v>99.79</v>
      </c>
      <c r="G44" s="93">
        <v>6.25</v>
      </c>
      <c r="H44" s="87">
        <v>6</v>
      </c>
      <c r="I44" s="88">
        <v>90.766075826167082</v>
      </c>
      <c r="J44" s="89">
        <v>43.014234286560139</v>
      </c>
      <c r="K44" s="89">
        <f>100*(1-Table3[[#This Row],[Nd Ce]]/Table3[[#This Row],[Nd Ci]])</f>
        <v>52.60978962124581</v>
      </c>
      <c r="L44" s="90">
        <f>LOG(Table3[[#This Row],[Nd Ce]])</f>
        <v>1.6336121962572687</v>
      </c>
      <c r="M44" s="90">
        <f>(Table3[[#This Row],[Nd Ci]]-Table3[[#This Row],[Nd Ce]])*0.01/(Table3[[#This Row],[Msolid (mg)]]/1000)</f>
        <v>4.7852331435621744</v>
      </c>
      <c r="N44" s="90">
        <f>LOG(Table3[[#This Row],[Nd q]])</f>
        <v>0.67990310209110838</v>
      </c>
      <c r="O44" s="91">
        <v>69.971804295785006</v>
      </c>
      <c r="P44" s="89">
        <v>44.047938186398198</v>
      </c>
      <c r="Q44" s="89">
        <f>100*(1-Table3[[#This Row],[Gd Ce]]/Table3[[#This Row],[Gd Ci]])</f>
        <v>37.049017629731786</v>
      </c>
      <c r="R44" s="90">
        <f>LOG(Table3[[#This Row],[Gd Ce]])</f>
        <v>1.6439255845930933</v>
      </c>
      <c r="S44" s="90">
        <f>(Table3[[#This Row],[Gd Ci]]-Table3[[#This Row],[Gd Ce]])*0.01/(Table3[[#This Row],[Msolid (mg)]]/1000)</f>
        <v>2.5978420793052215</v>
      </c>
      <c r="T44" s="90">
        <f>LOG(Table3[[#This Row],[Gd q]])</f>
        <v>0.41461274713313545</v>
      </c>
      <c r="U44" s="91">
        <v>81.259698068534306</v>
      </c>
      <c r="V44" s="89">
        <v>42.487270873604714</v>
      </c>
      <c r="W44" s="89">
        <f>100*(1-Table3[[#This Row],[Ho Ce]]/Table3[[#This Row],[Ho Ci]])</f>
        <v>47.714215184788145</v>
      </c>
      <c r="X44" s="90">
        <f>LOG(Table3[[#This Row],[Ho Ce]])</f>
        <v>1.6282588355235093</v>
      </c>
      <c r="Y44" s="90">
        <f>(Table3[[#This Row],[Ho Ci]]-Table3[[#This Row],[Ho Ce]])*0.01/(Table3[[#This Row],[Msolid (mg)]]/1000)</f>
        <v>3.8854020638269957</v>
      </c>
      <c r="Z44" s="90">
        <f>LOG(Table3[[#This Row],[Ho q]])</f>
        <v>0.58943596652600316</v>
      </c>
      <c r="AA44" s="5"/>
      <c r="AB44" s="5"/>
      <c r="AC44" s="5"/>
      <c r="AD44" s="5"/>
      <c r="AE44" s="5"/>
    </row>
    <row r="45" spans="1:31" x14ac:dyDescent="0.25">
      <c r="A45" s="83">
        <v>42453</v>
      </c>
      <c r="B45" s="83" t="s">
        <v>28</v>
      </c>
      <c r="C45" s="84" t="s">
        <v>7</v>
      </c>
      <c r="D45" s="85"/>
      <c r="E45" s="86">
        <v>200</v>
      </c>
      <c r="F45" s="93">
        <v>102.62</v>
      </c>
      <c r="G45" s="93">
        <v>5.93</v>
      </c>
      <c r="H45" s="87">
        <v>6</v>
      </c>
      <c r="I45" s="88">
        <v>181.53215165233416</v>
      </c>
      <c r="J45" s="89">
        <v>76.042016847973386</v>
      </c>
      <c r="K45" s="89">
        <f>100*(1-Table3[[#This Row],[Nd Ce]]/Table3[[#This Row],[Nd Ci]])</f>
        <v>58.110992374724255</v>
      </c>
      <c r="L45" s="90">
        <f>LOG(Table3[[#This Row],[Nd Ce]])</f>
        <v>1.8810536270562386</v>
      </c>
      <c r="M45" s="90">
        <f>(Table3[[#This Row],[Nd Ci]]-Table3[[#This Row],[Nd Ce]])*0.01/(Table3[[#This Row],[Msolid (mg)]]/1000)</f>
        <v>10.279685714710659</v>
      </c>
      <c r="N45" s="90">
        <f>LOG(Table3[[#This Row],[Nd q]])</f>
        <v>1.0119798369886925</v>
      </c>
      <c r="O45" s="91">
        <v>139.94360859157001</v>
      </c>
      <c r="P45" s="89">
        <v>85.456219174755802</v>
      </c>
      <c r="Q45" s="89">
        <f>100*(1-Table3[[#This Row],[Gd Ce]]/Table3[[#This Row],[Gd Ci]])</f>
        <v>38.935246822052036</v>
      </c>
      <c r="R45" s="90">
        <f>LOG(Table3[[#This Row],[Gd Ce]])</f>
        <v>1.9317436744879266</v>
      </c>
      <c r="S45" s="90">
        <f>(Table3[[#This Row],[Gd Ci]]-Table3[[#This Row],[Gd Ce]])*0.01/(Table3[[#This Row],[Msolid (mg)]]/1000)</f>
        <v>5.3096267215761266</v>
      </c>
      <c r="T45" s="90">
        <f>LOG(Table3[[#This Row],[Gd q]])</f>
        <v>0.72506399029841639</v>
      </c>
      <c r="U45" s="91">
        <v>162.51939613706861</v>
      </c>
      <c r="V45" s="89">
        <v>87.999101540548224</v>
      </c>
      <c r="W45" s="89">
        <f>100*(1-Table3[[#This Row],[Ho Ce]]/Table3[[#This Row],[Ho Ci]])</f>
        <v>45.853169755608789</v>
      </c>
      <c r="X45" s="90">
        <f>LOG(Table3[[#This Row],[Ho Ce]])</f>
        <v>1.9444782380822818</v>
      </c>
      <c r="Y45" s="90">
        <f>(Table3[[#This Row],[Ho Ci]]-Table3[[#This Row],[Ho Ce]])*0.01/(Table3[[#This Row],[Msolid (mg)]]/1000)</f>
        <v>7.2617710579341637</v>
      </c>
      <c r="Z45" s="90">
        <f>LOG(Table3[[#This Row],[Ho q]])</f>
        <v>0.86104255277803143</v>
      </c>
      <c r="AA45" s="5"/>
      <c r="AB45" s="5"/>
      <c r="AC45" s="5"/>
      <c r="AD45" s="5"/>
      <c r="AE45" s="5"/>
    </row>
    <row r="46" spans="1:31" x14ac:dyDescent="0.25">
      <c r="A46" s="83">
        <v>42453</v>
      </c>
      <c r="B46" s="83" t="s">
        <v>28</v>
      </c>
      <c r="C46" s="84" t="s">
        <v>7</v>
      </c>
      <c r="D46" s="85"/>
      <c r="E46" s="86">
        <v>400</v>
      </c>
      <c r="F46" s="93">
        <v>99.87</v>
      </c>
      <c r="G46" s="93">
        <v>6.14</v>
      </c>
      <c r="H46" s="87">
        <v>6</v>
      </c>
      <c r="I46" s="88">
        <v>363.06430330466833</v>
      </c>
      <c r="J46" s="89">
        <v>149.163531539551</v>
      </c>
      <c r="K46" s="89">
        <f>100*(1-Table3[[#This Row],[Nd Ce]]/Table3[[#This Row],[Nd Ci]])</f>
        <v>58.915395927982694</v>
      </c>
      <c r="L46" s="90">
        <f>LOG(Table3[[#This Row],[Nd Ce]])</f>
        <v>2.1736626570034523</v>
      </c>
      <c r="M46" s="90">
        <f>(Table3[[#This Row],[Nd Ci]]-Table3[[#This Row],[Nd Ce]])*0.01/(Table3[[#This Row],[Msolid (mg)]]/1000)</f>
        <v>21.417920473126799</v>
      </c>
      <c r="N46" s="90">
        <f>LOG(Table3[[#This Row],[Nd q]])</f>
        <v>1.3307773016551192</v>
      </c>
      <c r="O46" s="91">
        <v>279.88721718314002</v>
      </c>
      <c r="P46" s="89">
        <v>125.8438766245765</v>
      </c>
      <c r="Q46" s="89">
        <f>100*(1-Table3[[#This Row],[Gd Ce]]/Table3[[#This Row],[Gd Ci]])</f>
        <v>55.037647702848666</v>
      </c>
      <c r="R46" s="90">
        <f>LOG(Table3[[#This Row],[Gd Ce]])</f>
        <v>2.0998320882764676</v>
      </c>
      <c r="S46" s="90">
        <f>(Table3[[#This Row],[Gd Ci]]-Table3[[#This Row],[Gd Ce]])*0.01/(Table3[[#This Row],[Msolid (mg)]]/1000)</f>
        <v>15.424385757340895</v>
      </c>
      <c r="T46" s="90">
        <f>LOG(Table3[[#This Row],[Gd q]])</f>
        <v>1.1882078782152345</v>
      </c>
      <c r="U46" s="91">
        <v>325.03879227413722</v>
      </c>
      <c r="V46" s="89">
        <v>145.72289438025399</v>
      </c>
      <c r="W46" s="89">
        <f>100*(1-Table3[[#This Row],[Ho Ce]]/Table3[[#This Row],[Ho Ci]])</f>
        <v>55.16753758506723</v>
      </c>
      <c r="X46" s="90">
        <f>LOG(Table3[[#This Row],[Ho Ce]])</f>
        <v>2.1635277887082891</v>
      </c>
      <c r="Y46" s="90">
        <f>(Table3[[#This Row],[Ho Ci]]-Table3[[#This Row],[Ho Ce]])*0.01/(Table3[[#This Row],[Msolid (mg)]]/1000)</f>
        <v>17.954931199948255</v>
      </c>
      <c r="Z46" s="90">
        <f>LOG(Table3[[#This Row],[Ho q]])</f>
        <v>1.2541837453273064</v>
      </c>
      <c r="AA46" s="5"/>
      <c r="AB46" s="5"/>
      <c r="AC46" s="5"/>
      <c r="AD46" s="5"/>
      <c r="AE46" s="5"/>
    </row>
    <row r="47" spans="1:31" x14ac:dyDescent="0.25">
      <c r="A47" s="83">
        <v>42453</v>
      </c>
      <c r="B47" s="83" t="s">
        <v>28</v>
      </c>
      <c r="C47" s="84" t="s">
        <v>7</v>
      </c>
      <c r="D47" s="85"/>
      <c r="E47" s="86">
        <v>500</v>
      </c>
      <c r="F47" s="93">
        <v>101.65</v>
      </c>
      <c r="G47" s="93">
        <v>6.01</v>
      </c>
      <c r="H47" s="87">
        <v>6</v>
      </c>
      <c r="I47" s="88">
        <v>453.83037913083552</v>
      </c>
      <c r="J47" s="89">
        <v>187.90578104030948</v>
      </c>
      <c r="K47" s="89">
        <f>100*(1-Table3[[#This Row],[Nd Ce]]/Table3[[#This Row],[Nd Ci]])</f>
        <v>58.595592168117548</v>
      </c>
      <c r="L47" s="90">
        <f>LOG(Table3[[#This Row],[Nd Ce]])</f>
        <v>2.2739401416507357</v>
      </c>
      <c r="M47" s="90">
        <f>(Table3[[#This Row],[Nd Ci]]-Table3[[#This Row],[Nd Ce]])*0.01/(Table3[[#This Row],[Msolid (mg)]]/1000)</f>
        <v>26.160806501773344</v>
      </c>
      <c r="N47" s="90">
        <f>LOG(Table3[[#This Row],[Nd q]])</f>
        <v>1.4176511285616618</v>
      </c>
      <c r="O47" s="91">
        <v>349.85902147892506</v>
      </c>
      <c r="P47" s="89">
        <v>159.8120759498965</v>
      </c>
      <c r="Q47" s="89">
        <f>100*(1-Table3[[#This Row],[Gd Ce]]/Table3[[#This Row],[Gd Ci]])</f>
        <v>54.321007566322457</v>
      </c>
      <c r="R47" s="90">
        <f>LOG(Table3[[#This Row],[Gd Ce]])</f>
        <v>2.2036095930020769</v>
      </c>
      <c r="S47" s="90">
        <f>(Table3[[#This Row],[Gd Ci]]-Table3[[#This Row],[Gd Ce]])*0.01/(Table3[[#This Row],[Msolid (mg)]]/1000)</f>
        <v>18.696207135172511</v>
      </c>
      <c r="T47" s="90">
        <f>LOG(Table3[[#This Row],[Gd q]])</f>
        <v>1.2717535109569191</v>
      </c>
      <c r="U47" s="91">
        <v>406.29849034267153</v>
      </c>
      <c r="V47" s="89">
        <v>187.62124108352299</v>
      </c>
      <c r="W47" s="89">
        <f>100*(1-Table3[[#This Row],[Ho Ce]]/Table3[[#This Row],[Ho Ci]])</f>
        <v>53.821821753439572</v>
      </c>
      <c r="X47" s="90">
        <f>LOG(Table3[[#This Row],[Ho Ce]])</f>
        <v>2.2732820044223501</v>
      </c>
      <c r="Y47" s="90">
        <f>(Table3[[#This Row],[Ho Ci]]-Table3[[#This Row],[Ho Ce]])*0.01/(Table3[[#This Row],[Msolid (mg)]]/1000)</f>
        <v>21.512764314721942</v>
      </c>
      <c r="Z47" s="90">
        <f>LOG(Table3[[#This Row],[Ho q]])</f>
        <v>1.3326962192900638</v>
      </c>
      <c r="AA47" s="5"/>
      <c r="AB47" s="5"/>
      <c r="AC47" s="5"/>
      <c r="AD47" s="5"/>
      <c r="AE47" s="5"/>
    </row>
    <row r="48" spans="1:31" x14ac:dyDescent="0.25">
      <c r="A48" s="83">
        <v>42453</v>
      </c>
      <c r="B48" s="83" t="s">
        <v>28</v>
      </c>
      <c r="C48" s="84" t="s">
        <v>7</v>
      </c>
      <c r="D48" s="85"/>
      <c r="E48" s="86">
        <v>600</v>
      </c>
      <c r="F48" s="93">
        <v>102.44</v>
      </c>
      <c r="G48" s="93">
        <v>5.95</v>
      </c>
      <c r="H48" s="87">
        <v>6</v>
      </c>
      <c r="I48" s="88">
        <v>544.59645495700261</v>
      </c>
      <c r="J48" s="89">
        <v>230.17593722301399</v>
      </c>
      <c r="K48" s="89">
        <f>100*(1-Table3[[#This Row],[Nd Ce]]/Table3[[#This Row],[Nd Ci]])</f>
        <v>57.734587669839499</v>
      </c>
      <c r="L48" s="90">
        <f>LOG(Table3[[#This Row],[Nd Ce]])</f>
        <v>2.3620599201734938</v>
      </c>
      <c r="M48" s="90">
        <f>(Table3[[#This Row],[Nd Ci]]-Table3[[#This Row],[Nd Ce]])*0.01/(Table3[[#This Row],[Msolid (mg)]]/1000)</f>
        <v>30.693139177468627</v>
      </c>
      <c r="N48" s="90">
        <f>LOG(Table3[[#This Row],[Nd q]])</f>
        <v>1.4870413086902778</v>
      </c>
      <c r="O48" s="91">
        <v>419.83082577471004</v>
      </c>
      <c r="P48" s="89">
        <v>191.32942745674399</v>
      </c>
      <c r="Q48" s="89">
        <f>100*(1-Table3[[#This Row],[Gd Ce]]/Table3[[#This Row],[Gd Ci]])</f>
        <v>54.427017810403619</v>
      </c>
      <c r="R48" s="90">
        <f>LOG(Table3[[#This Row],[Gd Ce]])</f>
        <v>2.2817817719049795</v>
      </c>
      <c r="S48" s="90">
        <f>(Table3[[#This Row],[Gd Ci]]-Table3[[#This Row],[Gd Ce]])*0.01/(Table3[[#This Row],[Msolid (mg)]]/1000)</f>
        <v>22.305876446501959</v>
      </c>
      <c r="T48" s="90">
        <f>LOG(Table3[[#This Row],[Gd q]])</f>
        <v>1.3484192922896452</v>
      </c>
      <c r="U48" s="91">
        <v>487.55818841120583</v>
      </c>
      <c r="V48" s="89">
        <v>229.26949479355301</v>
      </c>
      <c r="W48" s="89">
        <f>100*(1-Table3[[#This Row],[Ho Ce]]/Table3[[#This Row],[Ho Ci]])</f>
        <v>52.975972869891073</v>
      </c>
      <c r="X48" s="90">
        <f>LOG(Table3[[#This Row],[Ho Ce]])</f>
        <v>2.3603462739878736</v>
      </c>
      <c r="Y48" s="90">
        <f>(Table3[[#This Row],[Ho Ci]]-Table3[[#This Row],[Ho Ce]])*0.01/(Table3[[#This Row],[Msolid (mg)]]/1000)</f>
        <v>25.213656151664662</v>
      </c>
      <c r="Z48" s="90">
        <f>LOG(Table3[[#This Row],[Ho q]])</f>
        <v>1.4016358258971173</v>
      </c>
      <c r="AA48" s="5"/>
      <c r="AB48" s="5"/>
      <c r="AC48" s="5"/>
      <c r="AD48" s="5"/>
      <c r="AE48" s="5"/>
    </row>
    <row r="49" spans="1:31" x14ac:dyDescent="0.25">
      <c r="A49" s="83">
        <v>42453</v>
      </c>
      <c r="B49" s="83" t="s">
        <v>28</v>
      </c>
      <c r="C49" s="84" t="s">
        <v>7</v>
      </c>
      <c r="D49" s="85"/>
      <c r="E49" s="86">
        <v>800</v>
      </c>
      <c r="F49" s="93">
        <v>101.84</v>
      </c>
      <c r="G49" s="93">
        <v>5.85</v>
      </c>
      <c r="H49" s="87">
        <v>6</v>
      </c>
      <c r="I49" s="88">
        <v>726.12860660933666</v>
      </c>
      <c r="J49" s="89">
        <v>306.99992781589401</v>
      </c>
      <c r="K49" s="89">
        <f>100*(1-Table3[[#This Row],[Nd Ce]]/Table3[[#This Row],[Nd Ci]])</f>
        <v>57.720998040631869</v>
      </c>
      <c r="L49" s="90">
        <f>LOG(Table3[[#This Row],[Nd Ce]])</f>
        <v>2.4871382733626501</v>
      </c>
      <c r="M49" s="90">
        <f>(Table3[[#This Row],[Nd Ci]]-Table3[[#This Row],[Nd Ce]])*0.01/(Table3[[#This Row],[Msolid (mg)]]/1000)</f>
        <v>41.155604751909138</v>
      </c>
      <c r="N49" s="90">
        <f>LOG(Table3[[#This Row],[Nd q]])</f>
        <v>1.6144289877153588</v>
      </c>
      <c r="O49" s="91">
        <v>559.77443436628005</v>
      </c>
      <c r="P49" s="89">
        <v>260.05101948329002</v>
      </c>
      <c r="Q49" s="89">
        <f>100*(1-Table3[[#This Row],[Gd Ce]]/Table3[[#This Row],[Gd Ci]])</f>
        <v>53.543605510013428</v>
      </c>
      <c r="R49" s="90">
        <f>LOG(Table3[[#This Row],[Gd Ce]])</f>
        <v>2.4150585606876609</v>
      </c>
      <c r="S49" s="90">
        <f>(Table3[[#This Row],[Gd Ci]]-Table3[[#This Row],[Gd Ce]])*0.01/(Table3[[#This Row],[Msolid (mg)]]/1000)</f>
        <v>29.430814501471918</v>
      </c>
      <c r="T49" s="90">
        <f>LOG(Table3[[#This Row],[Gd q]])</f>
        <v>1.468802281420029</v>
      </c>
      <c r="U49" s="91">
        <v>650.07758454827444</v>
      </c>
      <c r="V49" s="89">
        <v>315.84506494481201</v>
      </c>
      <c r="W49" s="89">
        <f>100*(1-Table3[[#This Row],[Ho Ce]]/Table3[[#This Row],[Ho Ci]])</f>
        <v>51.414250782960579</v>
      </c>
      <c r="X49" s="90">
        <f>LOG(Table3[[#This Row],[Ho Ce]])</f>
        <v>2.4994740954650547</v>
      </c>
      <c r="Y49" s="90">
        <f>(Table3[[#This Row],[Ho Ci]]-Table3[[#This Row],[Ho Ce]])*0.01/(Table3[[#This Row],[Msolid (mg)]]/1000)</f>
        <v>32.819375452028908</v>
      </c>
      <c r="Z49" s="90">
        <f>LOG(Table3[[#This Row],[Ho q]])</f>
        <v>1.5161303122344931</v>
      </c>
      <c r="AA49" s="5"/>
      <c r="AB49" s="5"/>
      <c r="AC49" s="5"/>
      <c r="AD49" s="5"/>
      <c r="AE49" s="5"/>
    </row>
    <row r="50" spans="1:31" x14ac:dyDescent="0.25">
      <c r="A50" s="83">
        <v>42453</v>
      </c>
      <c r="B50" s="83" t="s">
        <v>28</v>
      </c>
      <c r="C50" s="84" t="s">
        <v>7</v>
      </c>
      <c r="D50" s="85"/>
      <c r="E50" s="86">
        <v>900</v>
      </c>
      <c r="F50" s="93">
        <v>101.73</v>
      </c>
      <c r="G50" s="93">
        <v>5.85</v>
      </c>
      <c r="H50" s="87">
        <v>6</v>
      </c>
      <c r="I50" s="88">
        <v>816.89468243550391</v>
      </c>
      <c r="J50" s="89">
        <v>344.77876606015002</v>
      </c>
      <c r="K50" s="89">
        <f>100*(1-Table3[[#This Row],[Nd Ce]]/Table3[[#This Row],[Nd Ci]])</f>
        <v>57.79397595878325</v>
      </c>
      <c r="L50" s="90">
        <f>LOG(Table3[[#This Row],[Nd Ce]])</f>
        <v>2.5375405110190563</v>
      </c>
      <c r="M50" s="90">
        <f>(Table3[[#This Row],[Nd Ci]]-Table3[[#This Row],[Nd Ce]])*0.01/(Table3[[#This Row],[Msolid (mg)]]/1000)</f>
        <v>46.408720768244756</v>
      </c>
      <c r="N50" s="90">
        <f>LOG(Table3[[#This Row],[Nd q]])</f>
        <v>1.6665995974871357</v>
      </c>
      <c r="O50" s="91">
        <v>629.74623866206502</v>
      </c>
      <c r="P50" s="89">
        <v>297.62619826136802</v>
      </c>
      <c r="Q50" s="89">
        <f>100*(1-Table3[[#This Row],[Gd Ce]]/Table3[[#This Row],[Gd Ci]])</f>
        <v>52.738709659672864</v>
      </c>
      <c r="R50" s="90">
        <f>LOG(Table3[[#This Row],[Gd Ce]])</f>
        <v>2.4736711569127343</v>
      </c>
      <c r="S50" s="90">
        <f>(Table3[[#This Row],[Gd Ci]]-Table3[[#This Row],[Gd Ce]])*0.01/(Table3[[#This Row],[Msolid (mg)]]/1000)</f>
        <v>32.647207352865138</v>
      </c>
      <c r="T50" s="90">
        <f>LOG(Table3[[#This Row],[Gd q]])</f>
        <v>1.5138460375831608</v>
      </c>
      <c r="U50" s="91">
        <v>731.33728261680881</v>
      </c>
      <c r="V50" s="89">
        <v>358.32462235645204</v>
      </c>
      <c r="W50" s="89">
        <f>100*(1-Table3[[#This Row],[Ho Ce]]/Table3[[#This Row],[Ho Ci]])</f>
        <v>51.004190423011742</v>
      </c>
      <c r="X50" s="90">
        <f>LOG(Table3[[#This Row],[Ho Ce]])</f>
        <v>2.5542766518337969</v>
      </c>
      <c r="Y50" s="90">
        <f>(Table3[[#This Row],[Ho Ci]]-Table3[[#This Row],[Ho Ce]])*0.01/(Table3[[#This Row],[Msolid (mg)]]/1000)</f>
        <v>36.666928168716872</v>
      </c>
      <c r="Z50" s="90">
        <f>LOG(Table3[[#This Row],[Ho q]])</f>
        <v>1.5642745277610834</v>
      </c>
      <c r="AA50" s="5"/>
      <c r="AB50" s="5"/>
      <c r="AC50" s="5"/>
      <c r="AD50" s="5"/>
      <c r="AE50" s="5"/>
    </row>
    <row r="51" spans="1:31" ht="13.5" thickBot="1" x14ac:dyDescent="0.3">
      <c r="A51" s="83">
        <v>42453</v>
      </c>
      <c r="B51" s="83" t="s">
        <v>28</v>
      </c>
      <c r="C51" s="84" t="s">
        <v>7</v>
      </c>
      <c r="D51" s="85"/>
      <c r="E51" s="86">
        <v>1000</v>
      </c>
      <c r="F51" s="93">
        <v>100.9</v>
      </c>
      <c r="G51" s="93">
        <v>5.8</v>
      </c>
      <c r="H51" s="87">
        <v>6</v>
      </c>
      <c r="I51" s="88">
        <v>907.66075826167105</v>
      </c>
      <c r="J51" s="89">
        <v>401.048742867523</v>
      </c>
      <c r="K51" s="89">
        <f>100*(1-Table3[[#This Row],[Nd Ce]]/Table3[[#This Row],[Nd Ci]])</f>
        <v>55.815128150345352</v>
      </c>
      <c r="L51" s="90">
        <f>LOG(Table3[[#This Row],[Nd Ce]])</f>
        <v>2.6031971593332384</v>
      </c>
      <c r="M51" s="90">
        <f>(Table3[[#This Row],[Nd Ci]]-Table3[[#This Row],[Nd Ce]])*0.01/(Table3[[#This Row],[Msolid (mg)]]/1000)</f>
        <v>50.209317680292173</v>
      </c>
      <c r="N51" s="90">
        <f>LOG(Table3[[#This Row],[Nd q]])</f>
        <v>1.7007843195679844</v>
      </c>
      <c r="O51" s="91">
        <v>699.71804295785012</v>
      </c>
      <c r="P51" s="89">
        <v>350.84698111193603</v>
      </c>
      <c r="Q51" s="89">
        <f>100*(1-Table3[[#This Row],[Gd Ce]]/Table3[[#This Row],[Gd Ci]])</f>
        <v>49.858806037238281</v>
      </c>
      <c r="R51" s="90">
        <f>LOG(Table3[[#This Row],[Gd Ce]])</f>
        <v>2.5451177439628299</v>
      </c>
      <c r="S51" s="90">
        <f>(Table3[[#This Row],[Gd Ci]]-Table3[[#This Row],[Gd Ce]])*0.01/(Table3[[#This Row],[Msolid (mg)]]/1000)</f>
        <v>34.575922878683258</v>
      </c>
      <c r="T51" s="90">
        <f>LOG(Table3[[#This Row],[Gd q]])</f>
        <v>1.538773780849912</v>
      </c>
      <c r="U51" s="91">
        <v>812.59698068534306</v>
      </c>
      <c r="V51" s="89">
        <v>426.50396385517701</v>
      </c>
      <c r="W51" s="89">
        <f>100*(1-Table3[[#This Row],[Ho Ce]]/Table3[[#This Row],[Ho Ci]])</f>
        <v>47.513469285172064</v>
      </c>
      <c r="X51" s="90">
        <f>LOG(Table3[[#This Row],[Ho Ce]])</f>
        <v>2.6299230717812225</v>
      </c>
      <c r="Y51" s="90">
        <f>(Table3[[#This Row],[Ho Ci]]-Table3[[#This Row],[Ho Ce]])*0.01/(Table3[[#This Row],[Msolid (mg)]]/1000)</f>
        <v>38.264917426180979</v>
      </c>
      <c r="Z51" s="90">
        <f>LOG(Table3[[#This Row],[Ho q]])</f>
        <v>1.582800780480246</v>
      </c>
      <c r="AA51" s="5"/>
      <c r="AB51" s="5"/>
      <c r="AC51" s="5"/>
      <c r="AD51" s="5"/>
      <c r="AE51" s="5"/>
    </row>
    <row r="52" spans="1:31" x14ac:dyDescent="0.25">
      <c r="A52" s="74">
        <v>42461</v>
      </c>
      <c r="B52" s="74" t="s">
        <v>28</v>
      </c>
      <c r="C52" s="75" t="s">
        <v>6</v>
      </c>
      <c r="D52" s="76" t="s">
        <v>10</v>
      </c>
      <c r="E52" s="77">
        <v>100</v>
      </c>
      <c r="F52" s="92">
        <v>100.19</v>
      </c>
      <c r="G52" s="92">
        <v>1.77</v>
      </c>
      <c r="H52" s="78">
        <v>1.8</v>
      </c>
      <c r="I52" s="79">
        <v>90.766075826167082</v>
      </c>
      <c r="J52" s="80">
        <v>74.497629613947595</v>
      </c>
      <c r="K52" s="80">
        <f>100*(1-Table3[[#This Row],[Nd Ce]]/Table3[[#This Row],[Nd Ci]])</f>
        <v>17.923487452929454</v>
      </c>
      <c r="L52" s="81">
        <f>LOG(Table3[[#This Row],[Nd Ce]])</f>
        <v>1.8721424544669512</v>
      </c>
      <c r="M52" s="81">
        <f>(Table3[[#This Row],[Nd Ci]]-Table3[[#This Row],[Nd Ce]])*0.01/(Table3[[#This Row],[Msolid (mg)]]/1000)</f>
        <v>1.6237594782133433</v>
      </c>
      <c r="N52" s="81">
        <f>LOG(Table3[[#This Row],[Nd q]])</f>
        <v>0.21052169915344107</v>
      </c>
      <c r="O52" s="82">
        <v>69.971804295785006</v>
      </c>
      <c r="P52" s="80">
        <v>34.196617244517903</v>
      </c>
      <c r="Q52" s="80">
        <f>100*(1-Table3[[#This Row],[Gd Ce]]/Table3[[#This Row],[Gd Ci]])</f>
        <v>51.128004217296066</v>
      </c>
      <c r="R52" s="81">
        <f>LOG(Table3[[#This Row],[Gd Ce]])</f>
        <v>1.5339831474391774</v>
      </c>
      <c r="S52" s="81">
        <f>(Table3[[#This Row],[Gd Ci]]-Table3[[#This Row],[Gd Ce]])*0.01/(Table3[[#This Row],[Msolid (mg)]]/1000)</f>
        <v>3.5707343099378286</v>
      </c>
      <c r="T52" s="81">
        <f>LOG(Table3[[#This Row],[Gd q]])</f>
        <v>0.55275753654936055</v>
      </c>
      <c r="U52" s="82">
        <v>81.259698068534306</v>
      </c>
      <c r="V52" s="80">
        <v>34.943292402177001</v>
      </c>
      <c r="W52" s="80">
        <f>100*(1-Table3[[#This Row],[Ho Ce]]/Table3[[#This Row],[Ho Ci]])</f>
        <v>56.998003644185481</v>
      </c>
      <c r="X52" s="81">
        <f>LOG(Table3[[#This Row],[Ho Ce]])</f>
        <v>1.5433638223622346</v>
      </c>
      <c r="Y52" s="81">
        <f>(Table3[[#This Row],[Ho Ci]]-Table3[[#This Row],[Ho Ce]])*0.01/(Table3[[#This Row],[Msolid (mg)]]/1000)</f>
        <v>4.6228571380733916</v>
      </c>
      <c r="Z52" s="81">
        <f>LOG(Table3[[#This Row],[Ho q]])</f>
        <v>0.6649104724765682</v>
      </c>
      <c r="AA52" s="5"/>
      <c r="AB52" s="5"/>
      <c r="AC52" s="5"/>
      <c r="AD52" s="5"/>
      <c r="AE52" s="5"/>
    </row>
    <row r="53" spans="1:31" x14ac:dyDescent="0.25">
      <c r="A53" s="83">
        <v>42461</v>
      </c>
      <c r="B53" s="83" t="s">
        <v>28</v>
      </c>
      <c r="C53" s="84" t="s">
        <v>6</v>
      </c>
      <c r="D53" s="85" t="s">
        <v>10</v>
      </c>
      <c r="E53" s="86">
        <v>500</v>
      </c>
      <c r="F53" s="93">
        <v>99.31</v>
      </c>
      <c r="G53" s="93">
        <v>1.79</v>
      </c>
      <c r="H53" s="87">
        <v>1.8</v>
      </c>
      <c r="I53" s="88">
        <v>453.83037913083552</v>
      </c>
      <c r="J53" s="89">
        <v>283.19383064935801</v>
      </c>
      <c r="K53" s="89">
        <f>100*(1-Table3[[#This Row],[Nd Ce]]/Table3[[#This Row],[Nd Ci]])</f>
        <v>37.59919043063541</v>
      </c>
      <c r="L53" s="90">
        <f>LOG(Table3[[#This Row],[Nd Ce]])</f>
        <v>2.4520837880568385</v>
      </c>
      <c r="M53" s="90">
        <f>(Table3[[#This Row],[Nd Ci]]-Table3[[#This Row],[Nd Ce]])*0.01/(Table3[[#This Row],[Msolid (mg)]]/1000)</f>
        <v>17.182212111718609</v>
      </c>
      <c r="N53" s="90">
        <f>LOG(Table3[[#This Row],[Nd q]])</f>
        <v>1.2350790760299883</v>
      </c>
      <c r="O53" s="91">
        <v>349.85902147892506</v>
      </c>
      <c r="P53" s="89">
        <v>102.6423802863175</v>
      </c>
      <c r="Q53" s="89">
        <f>100*(1-Table3[[#This Row],[Gd Ce]]/Table3[[#This Row],[Gd Ci]])</f>
        <v>70.661788324786556</v>
      </c>
      <c r="R53" s="90">
        <f>LOG(Table3[[#This Row],[Gd Ce]])</f>
        <v>2.0113267148129617</v>
      </c>
      <c r="S53" s="90">
        <f>(Table3[[#This Row],[Gd Ci]]-Table3[[#This Row],[Gd Ce]])*0.01/(Table3[[#This Row],[Msolid (mg)]]/1000)</f>
        <v>24.893428777827769</v>
      </c>
      <c r="T53" s="90">
        <f>LOG(Table3[[#This Row],[Gd q]])</f>
        <v>1.3960847196994965</v>
      </c>
      <c r="U53" s="91">
        <v>406.29849034267153</v>
      </c>
      <c r="V53" s="89">
        <v>101.7550807527565</v>
      </c>
      <c r="W53" s="89">
        <f>100*(1-Table3[[#This Row],[Ho Ce]]/Table3[[#This Row],[Ho Ci]])</f>
        <v>74.955584829533478</v>
      </c>
      <c r="X53" s="90">
        <f>LOG(Table3[[#This Row],[Ho Ce]])</f>
        <v>2.0075561032810167</v>
      </c>
      <c r="Y53" s="90">
        <f>(Table3[[#This Row],[Ho Ci]]-Table3[[#This Row],[Ho Ce]])*0.01/(Table3[[#This Row],[Msolid (mg)]]/1000)</f>
        <v>30.665935916817546</v>
      </c>
      <c r="Z53" s="90">
        <f>LOG(Table3[[#This Row],[Ho q]])</f>
        <v>1.4866562237864902</v>
      </c>
      <c r="AA53" s="5"/>
      <c r="AB53" s="5"/>
      <c r="AC53" s="5"/>
      <c r="AD53" s="5"/>
      <c r="AE53" s="5"/>
    </row>
    <row r="54" spans="1:31" x14ac:dyDescent="0.25">
      <c r="A54" s="83">
        <v>42461</v>
      </c>
      <c r="B54" s="83" t="s">
        <v>28</v>
      </c>
      <c r="C54" s="84" t="s">
        <v>6</v>
      </c>
      <c r="D54" s="85" t="s">
        <v>10</v>
      </c>
      <c r="E54" s="86">
        <v>1000</v>
      </c>
      <c r="F54" s="93">
        <v>98.55</v>
      </c>
      <c r="G54" s="93">
        <v>1.75</v>
      </c>
      <c r="H54" s="87">
        <v>1.8</v>
      </c>
      <c r="I54" s="88">
        <v>907.66075826167105</v>
      </c>
      <c r="J54" s="89">
        <v>604.63691867023795</v>
      </c>
      <c r="K54" s="89">
        <f>100*(1-Table3[[#This Row],[Nd Ce]]/Table3[[#This Row],[Nd Ci]])</f>
        <v>33.385142723563007</v>
      </c>
      <c r="L54" s="90">
        <f>LOG(Table3[[#This Row],[Nd Ce]])</f>
        <v>2.7814946613420539</v>
      </c>
      <c r="M54" s="90">
        <f>(Table3[[#This Row],[Nd Ci]]-Table3[[#This Row],[Nd Ce]])*0.01/(Table3[[#This Row],[Msolid (mg)]]/1000)</f>
        <v>30.748233342611176</v>
      </c>
      <c r="N54" s="90">
        <f>LOG(Table3[[#This Row],[Nd q]])</f>
        <v>1.4878201681896033</v>
      </c>
      <c r="O54" s="91">
        <v>699.71804295785012</v>
      </c>
      <c r="P54" s="89">
        <v>221.61018381837198</v>
      </c>
      <c r="Q54" s="89">
        <f>100*(1-Table3[[#This Row],[Gd Ce]]/Table3[[#This Row],[Gd Ci]])</f>
        <v>68.328645223784605</v>
      </c>
      <c r="R54" s="90">
        <f>LOG(Table3[[#This Row],[Gd Ce]])</f>
        <v>2.3455897139738133</v>
      </c>
      <c r="S54" s="90">
        <f>(Table3[[#This Row],[Gd Ci]]-Table3[[#This Row],[Gd Ce]])*0.01/(Table3[[#This Row],[Msolid (mg)]]/1000)</f>
        <v>48.514242429170785</v>
      </c>
      <c r="T54" s="90">
        <f>LOG(Table3[[#This Row],[Gd q]])</f>
        <v>1.6858692540739579</v>
      </c>
      <c r="U54" s="91">
        <v>812.59698068534306</v>
      </c>
      <c r="V54" s="89">
        <v>218.53892291691398</v>
      </c>
      <c r="W54" s="89">
        <f>100*(1-Table3[[#This Row],[Ho Ce]]/Table3[[#This Row],[Ho Ci]])</f>
        <v>73.106111872013287</v>
      </c>
      <c r="X54" s="90">
        <f>LOG(Table3[[#This Row],[Ho Ce]])</f>
        <v>2.3395287982977457</v>
      </c>
      <c r="Y54" s="90">
        <f>(Table3[[#This Row],[Ho Ci]]-Table3[[#This Row],[Ho Ce]])*0.01/(Table3[[#This Row],[Msolid (mg)]]/1000)</f>
        <v>60.279863801971501</v>
      </c>
      <c r="Z54" s="90">
        <f>LOG(Table3[[#This Row],[Ho q]])</f>
        <v>1.780172262386472</v>
      </c>
      <c r="AA54" s="5"/>
      <c r="AB54" s="5"/>
      <c r="AC54" s="5"/>
      <c r="AD54" s="5"/>
      <c r="AE54" s="5"/>
    </row>
    <row r="55" spans="1:31" ht="13.5" thickBot="1" x14ac:dyDescent="0.3">
      <c r="A55" s="83">
        <v>42461</v>
      </c>
      <c r="B55" s="83" t="s">
        <v>28</v>
      </c>
      <c r="C55" s="84" t="s">
        <v>6</v>
      </c>
      <c r="D55" s="85" t="s">
        <v>10</v>
      </c>
      <c r="E55" s="86">
        <v>10000</v>
      </c>
      <c r="F55" s="93">
        <v>100.17</v>
      </c>
      <c r="G55" s="93">
        <v>1.7</v>
      </c>
      <c r="H55" s="87">
        <v>1.8</v>
      </c>
      <c r="I55" s="88">
        <v>9076.6075826167089</v>
      </c>
      <c r="J55" s="89">
        <v>7879.1802734214298</v>
      </c>
      <c r="K55" s="89">
        <f>100*(1-Table3[[#This Row],[Nd Ce]]/Table3[[#This Row],[Nd Ci]])</f>
        <v>13.19245432058297</v>
      </c>
      <c r="L55" s="90">
        <f>LOG(Table3[[#This Row],[Nd Ce]])</f>
        <v>3.8964810371281549</v>
      </c>
      <c r="M55" s="90">
        <f>(Table3[[#This Row],[Nd Ci]]-Table3[[#This Row],[Nd Ce]])*0.01/(Table3[[#This Row],[Msolid (mg)]]/1000)</f>
        <v>119.53951374615946</v>
      </c>
      <c r="N55" s="90">
        <f>LOG(Table3[[#This Row],[Nd q]])</f>
        <v>2.0775114849108363</v>
      </c>
      <c r="O55" s="91">
        <v>6997.1804295785005</v>
      </c>
      <c r="P55" s="89">
        <v>4251.4255238014703</v>
      </c>
      <c r="Q55" s="89">
        <f>100*(1-Table3[[#This Row],[Gd Ce]]/Table3[[#This Row],[Gd Ci]])</f>
        <v>39.240876141626522</v>
      </c>
      <c r="R55" s="90">
        <f>LOG(Table3[[#This Row],[Gd Ce]])</f>
        <v>3.6285345755364409</v>
      </c>
      <c r="S55" s="90">
        <f>(Table3[[#This Row],[Gd Ci]]-Table3[[#This Row],[Gd Ce]])*0.01/(Table3[[#This Row],[Msolid (mg)]]/1000)</f>
        <v>274.10950442018873</v>
      </c>
      <c r="T55" s="90">
        <f>LOG(Table3[[#This Row],[Gd q]])</f>
        <v>2.4379240944438361</v>
      </c>
      <c r="U55" s="91">
        <v>8125.9698068534308</v>
      </c>
      <c r="V55" s="89">
        <v>4446.4786345729599</v>
      </c>
      <c r="W55" s="89">
        <f>100*(1-Table3[[#This Row],[Ho Ce]]/Table3[[#This Row],[Ho Ci]])</f>
        <v>45.28064046185839</v>
      </c>
      <c r="X55" s="90">
        <f>LOG(Table3[[#This Row],[Ho Ce]])</f>
        <v>3.6480162098622166</v>
      </c>
      <c r="Y55" s="90">
        <f>(Table3[[#This Row],[Ho Ci]]-Table3[[#This Row],[Ho Ce]])*0.01/(Table3[[#This Row],[Msolid (mg)]]/1000)</f>
        <v>367.3246652970422</v>
      </c>
      <c r="Z55" s="90">
        <f>LOG(Table3[[#This Row],[Ho q]])</f>
        <v>2.5650500915436178</v>
      </c>
      <c r="AA55" s="5"/>
      <c r="AB55" s="5"/>
      <c r="AC55" s="5"/>
      <c r="AD55" s="5"/>
      <c r="AE55" s="5"/>
    </row>
    <row r="56" spans="1:31" x14ac:dyDescent="0.25">
      <c r="A56" s="94">
        <v>42454</v>
      </c>
      <c r="B56" s="74" t="s">
        <v>28</v>
      </c>
      <c r="C56" s="75" t="s">
        <v>6</v>
      </c>
      <c r="D56" s="76"/>
      <c r="E56" s="77">
        <v>50</v>
      </c>
      <c r="F56" s="92">
        <v>102.06</v>
      </c>
      <c r="G56" s="92">
        <v>7.03</v>
      </c>
      <c r="H56" s="78">
        <v>7</v>
      </c>
      <c r="I56" s="79">
        <v>45.383037913083541</v>
      </c>
      <c r="J56" s="80">
        <v>41.7905817726622</v>
      </c>
      <c r="K56" s="80">
        <f>100*(1-Table3[[#This Row],[Nd Ce]]/Table3[[#This Row],[Nd Ci]])</f>
        <v>7.9158564644824398</v>
      </c>
      <c r="L56" s="81">
        <f>LOG(Table3[[#This Row],[Nd Ce]])</f>
        <v>1.6210784170612675</v>
      </c>
      <c r="M56" s="81">
        <f>(Table3[[#This Row],[Nd Ci]]-Table3[[#This Row],[Nd Ce]])*0.01/(Table3[[#This Row],[Msolid (mg)]]/1000)</f>
        <v>0.35199452679025484</v>
      </c>
      <c r="N56" s="81">
        <f>LOG(Table3[[#This Row],[Nd q]])</f>
        <v>-0.45346408937206945</v>
      </c>
      <c r="O56" s="82">
        <v>34.985902147892503</v>
      </c>
      <c r="P56" s="80">
        <v>32.2366415070071</v>
      </c>
      <c r="Q56" s="80">
        <f>100*(1-Table3[[#This Row],[Gd Ce]]/Table3[[#This Row],[Gd Ci]])</f>
        <v>7.8581956505329504</v>
      </c>
      <c r="R56" s="81">
        <f>LOG(Table3[[#This Row],[Gd Ce]])</f>
        <v>1.5083497896172136</v>
      </c>
      <c r="S56" s="81">
        <f>(Table3[[#This Row],[Gd Ci]]-Table3[[#This Row],[Gd Ce]])*0.01/(Table3[[#This Row],[Msolid (mg)]]/1000)</f>
        <v>0.26937689994957897</v>
      </c>
      <c r="T56" s="81">
        <f>LOG(Table3[[#This Row],[Gd q]])</f>
        <v>-0.56963964935010503</v>
      </c>
      <c r="U56" s="82">
        <v>40.629849034267153</v>
      </c>
      <c r="V56" s="80">
        <v>37.364952205511301</v>
      </c>
      <c r="W56" s="80">
        <f>100*(1-Table3[[#This Row],[Ho Ce]]/Table3[[#This Row],[Ho Ci]])</f>
        <v>8.0357099678176063</v>
      </c>
      <c r="X56" s="81">
        <f>LOG(Table3[[#This Row],[Ho Ce]])</f>
        <v>1.5724644310750999</v>
      </c>
      <c r="Y56" s="81">
        <f>(Table3[[#This Row],[Ho Ci]]-Table3[[#This Row],[Ho Ce]])*0.01/(Table3[[#This Row],[Msolid (mg)]]/1000)</f>
        <v>0.31989974806543719</v>
      </c>
      <c r="Z56" s="95">
        <f>LOG(Table3[[#This Row],[Ho q]])</f>
        <v>-0.49498610194100551</v>
      </c>
      <c r="AA56" s="5"/>
      <c r="AB56" s="5"/>
      <c r="AC56" s="5"/>
      <c r="AD56" s="5"/>
      <c r="AE56" s="5"/>
    </row>
    <row r="57" spans="1:31" x14ac:dyDescent="0.25">
      <c r="A57" s="96">
        <v>42454</v>
      </c>
      <c r="B57" s="83" t="s">
        <v>28</v>
      </c>
      <c r="C57" s="84" t="s">
        <v>6</v>
      </c>
      <c r="D57" s="85"/>
      <c r="E57" s="86">
        <v>100</v>
      </c>
      <c r="F57" s="93">
        <v>99.45</v>
      </c>
      <c r="G57" s="93">
        <v>7.29</v>
      </c>
      <c r="H57" s="87">
        <v>7</v>
      </c>
      <c r="I57" s="88">
        <v>90.766075826167082</v>
      </c>
      <c r="J57" s="89">
        <v>79.039061327697993</v>
      </c>
      <c r="K57" s="89">
        <f>100*(1-Table3[[#This Row],[Nd Ce]]/Table3[[#This Row],[Nd Ci]])</f>
        <v>12.920041316899466</v>
      </c>
      <c r="L57" s="90">
        <f>LOG(Table3[[#This Row],[Nd Ce]])</f>
        <v>1.8978417739047011</v>
      </c>
      <c r="M57" s="90">
        <f>(Table3[[#This Row],[Nd Ci]]-Table3[[#This Row],[Nd Ce]])*0.01/(Table3[[#This Row],[Msolid (mg)]]/1000)</f>
        <v>1.1791869782271582</v>
      </c>
      <c r="N57" s="90">
        <f>LOG(Table3[[#This Row],[Nd q]])</f>
        <v>7.1582674623426615E-2</v>
      </c>
      <c r="O57" s="91">
        <v>69.971804295785006</v>
      </c>
      <c r="P57" s="89">
        <v>63.327135162136599</v>
      </c>
      <c r="Q57" s="89">
        <f>100*(1-Table3[[#This Row],[Gd Ce]]/Table3[[#This Row],[Gd Ci]])</f>
        <v>9.4962095097048564</v>
      </c>
      <c r="R57" s="90">
        <f>LOG(Table3[[#This Row],[Gd Ce]])</f>
        <v>1.8015898415498544</v>
      </c>
      <c r="S57" s="90">
        <f>(Table3[[#This Row],[Gd Ci]]-Table3[[#This Row],[Gd Ce]])*0.01/(Table3[[#This Row],[Msolid (mg)]]/1000)</f>
        <v>0.6681416926745507</v>
      </c>
      <c r="T57" s="90">
        <f>LOG(Table3[[#This Row],[Gd q]])</f>
        <v>-0.17513142701364318</v>
      </c>
      <c r="U57" s="91">
        <v>81.259698068534306</v>
      </c>
      <c r="V57" s="89">
        <v>73.069198054758701</v>
      </c>
      <c r="W57" s="89">
        <f>100*(1-Table3[[#This Row],[Ho Ce]]/Table3[[#This Row],[Ho Ci]])</f>
        <v>10.079412314414149</v>
      </c>
      <c r="X57" s="90">
        <f>LOG(Table3[[#This Row],[Ho Ce]])</f>
        <v>1.8637343409252871</v>
      </c>
      <c r="Y57" s="90">
        <f>(Table3[[#This Row],[Ho Ci]]-Table3[[#This Row],[Ho Ce]])*0.01/(Table3[[#This Row],[Msolid (mg)]]/1000)</f>
        <v>0.82357968967074968</v>
      </c>
      <c r="Z57" s="97">
        <f>LOG(Table3[[#This Row],[Ho q]])</f>
        <v>-8.4294372074260632E-2</v>
      </c>
      <c r="AA57" s="5"/>
      <c r="AB57" s="5"/>
      <c r="AC57" s="5"/>
      <c r="AD57" s="5"/>
      <c r="AE57" s="5"/>
    </row>
    <row r="58" spans="1:31" x14ac:dyDescent="0.25">
      <c r="A58" s="96">
        <v>42454</v>
      </c>
      <c r="B58" s="83" t="s">
        <v>28</v>
      </c>
      <c r="C58" s="84" t="s">
        <v>6</v>
      </c>
      <c r="D58" s="85"/>
      <c r="E58" s="86">
        <v>200</v>
      </c>
      <c r="F58" s="93">
        <v>101.21</v>
      </c>
      <c r="G58" s="93">
        <v>7.18</v>
      </c>
      <c r="H58" s="87">
        <v>7</v>
      </c>
      <c r="I58" s="88">
        <v>181.53215165233416</v>
      </c>
      <c r="J58" s="89">
        <v>101.40994357285051</v>
      </c>
      <c r="K58" s="89">
        <f>100*(1-Table3[[#This Row],[Nd Ce]]/Table3[[#This Row],[Nd Ci]])</f>
        <v>44.136648714951441</v>
      </c>
      <c r="L58" s="90">
        <f>LOG(Table3[[#This Row],[Nd Ce]])</f>
        <v>2.0060805410633331</v>
      </c>
      <c r="M58" s="90">
        <f>(Table3[[#This Row],[Nd Ci]]-Table3[[#This Row],[Nd Ce]])*0.01/(Table3[[#This Row],[Msolid (mg)]]/1000)</f>
        <v>7.9164319809785262</v>
      </c>
      <c r="N58" s="90">
        <f>LOG(Table3[[#This Row],[Nd q]])</f>
        <v>0.89852948460415827</v>
      </c>
      <c r="O58" s="91">
        <v>139.94360859157001</v>
      </c>
      <c r="P58" s="89">
        <v>86.815548439750003</v>
      </c>
      <c r="Q58" s="89">
        <f>100*(1-Table3[[#This Row],[Gd Ce]]/Table3[[#This Row],[Gd Ci]])</f>
        <v>37.963906095115775</v>
      </c>
      <c r="R58" s="90">
        <f>LOG(Table3[[#This Row],[Gd Ce]])</f>
        <v>1.9385975131587823</v>
      </c>
      <c r="S58" s="90">
        <f>(Table3[[#This Row],[Gd Ci]]-Table3[[#This Row],[Gd Ce]])*0.01/(Table3[[#This Row],[Msolid (mg)]]/1000)</f>
        <v>5.2492896108902301</v>
      </c>
      <c r="T58" s="90">
        <f>LOG(Table3[[#This Row],[Gd q]])</f>
        <v>0.7201005340830251</v>
      </c>
      <c r="U58" s="91">
        <v>162.51939613706861</v>
      </c>
      <c r="V58" s="89">
        <v>93.719227233665507</v>
      </c>
      <c r="W58" s="89">
        <f>100*(1-Table3[[#This Row],[Ho Ce]]/Table3[[#This Row],[Ho Ci]])</f>
        <v>42.333512515255187</v>
      </c>
      <c r="X58" s="90">
        <f>LOG(Table3[[#This Row],[Ho Ce]])</f>
        <v>1.9718286989439338</v>
      </c>
      <c r="Y58" s="90">
        <f>(Table3[[#This Row],[Ho Ci]]-Table3[[#This Row],[Ho Ce]])*0.01/(Table3[[#This Row],[Msolid (mg)]]/1000)</f>
        <v>6.7977639465866124</v>
      </c>
      <c r="Z58" s="97">
        <f>LOG(Table3[[#This Row],[Ho q]])</f>
        <v>0.83236607956525177</v>
      </c>
      <c r="AA58" s="5"/>
      <c r="AB58" s="5"/>
      <c r="AC58" s="5"/>
      <c r="AD58" s="5"/>
      <c r="AE58" s="5"/>
    </row>
    <row r="59" spans="1:31" x14ac:dyDescent="0.25">
      <c r="A59" s="96">
        <v>42454</v>
      </c>
      <c r="B59" s="83" t="s">
        <v>28</v>
      </c>
      <c r="C59" s="84" t="s">
        <v>6</v>
      </c>
      <c r="D59" s="85"/>
      <c r="E59" s="86">
        <v>300</v>
      </c>
      <c r="F59" s="93">
        <v>101.43</v>
      </c>
      <c r="G59" s="93">
        <v>7.07</v>
      </c>
      <c r="H59" s="87">
        <v>7</v>
      </c>
      <c r="I59" s="88">
        <v>272.2982274785013</v>
      </c>
      <c r="J59" s="89">
        <v>129.930023662899</v>
      </c>
      <c r="K59" s="89">
        <f>100*(1-Table3[[#This Row],[Nd Ce]]/Table3[[#This Row],[Nd Ci]])</f>
        <v>52.283926022560202</v>
      </c>
      <c r="L59" s="90">
        <f>LOG(Table3[[#This Row],[Nd Ce]])</f>
        <v>2.1137095175433669</v>
      </c>
      <c r="M59" s="90">
        <f>(Table3[[#This Row],[Nd Ci]]-Table3[[#This Row],[Nd Ce]])*0.01/(Table3[[#This Row],[Msolid (mg)]]/1000)</f>
        <v>14.036104093029902</v>
      </c>
      <c r="N59" s="90">
        <f>LOG(Table3[[#This Row],[Nd q]])</f>
        <v>1.1472465803228542</v>
      </c>
      <c r="O59" s="91">
        <v>209.91541288735502</v>
      </c>
      <c r="P59" s="89">
        <v>114.69535768284248</v>
      </c>
      <c r="Q59" s="89">
        <f>100*(1-Table3[[#This Row],[Gd Ce]]/Table3[[#This Row],[Gd Ci]])</f>
        <v>45.361154712164755</v>
      </c>
      <c r="R59" s="90">
        <f>LOG(Table3[[#This Row],[Gd Ce]])</f>
        <v>2.0595458401024369</v>
      </c>
      <c r="S59" s="90">
        <f>(Table3[[#This Row],[Gd Ci]]-Table3[[#This Row],[Gd Ce]])*0.01/(Table3[[#This Row],[Msolid (mg)]]/1000)</f>
        <v>9.3877605446625783</v>
      </c>
      <c r="T59" s="90">
        <f>LOG(Table3[[#This Row],[Gd q]])</f>
        <v>0.97256200343848598</v>
      </c>
      <c r="U59" s="91">
        <v>243.77909420560292</v>
      </c>
      <c r="V59" s="89">
        <v>121.51809387018301</v>
      </c>
      <c r="W59" s="89">
        <f>100*(1-Table3[[#This Row],[Ho Ce]]/Table3[[#This Row],[Ho Ci]])</f>
        <v>50.15237288243641</v>
      </c>
      <c r="X59" s="90">
        <f>LOG(Table3[[#This Row],[Ho Ce]])</f>
        <v>2.0846409485756494</v>
      </c>
      <c r="Y59" s="90">
        <f>(Table3[[#This Row],[Ho Ci]]-Table3[[#This Row],[Ho Ce]])*0.01/(Table3[[#This Row],[Msolid (mg)]]/1000)</f>
        <v>12.053731670651672</v>
      </c>
      <c r="Z59" s="97">
        <f>LOG(Table3[[#This Row],[Ho q]])</f>
        <v>1.0811215193658077</v>
      </c>
      <c r="AA59" s="5"/>
      <c r="AB59" s="5"/>
      <c r="AC59" s="5"/>
      <c r="AD59" s="5"/>
      <c r="AE59" s="5"/>
    </row>
    <row r="60" spans="1:31" x14ac:dyDescent="0.25">
      <c r="A60" s="96">
        <v>42454</v>
      </c>
      <c r="B60" s="83" t="s">
        <v>28</v>
      </c>
      <c r="C60" s="84" t="s">
        <v>6</v>
      </c>
      <c r="D60" s="85"/>
      <c r="E60" s="86">
        <v>400</v>
      </c>
      <c r="F60" s="93">
        <v>99.16</v>
      </c>
      <c r="G60" s="93">
        <v>7.11</v>
      </c>
      <c r="H60" s="87">
        <v>7</v>
      </c>
      <c r="I60" s="88">
        <v>363.06430330466833</v>
      </c>
      <c r="J60" s="89">
        <v>88.365518718958498</v>
      </c>
      <c r="K60" s="89">
        <f>100*(1-Table3[[#This Row],[Nd Ce]]/Table3[[#This Row],[Nd Ci]])</f>
        <v>75.661193371355523</v>
      </c>
      <c r="L60" s="90">
        <f>LOG(Table3[[#This Row],[Nd Ce]])</f>
        <v>1.9462828311734448</v>
      </c>
      <c r="M60" s="90">
        <f>(Table3[[#This Row],[Nd Ci]]-Table3[[#This Row],[Nd Ce]])*0.01/(Table3[[#This Row],[Msolid (mg)]]/1000)</f>
        <v>27.702580131677074</v>
      </c>
      <c r="N60" s="90">
        <f>LOG(Table3[[#This Row],[Nd q]])</f>
        <v>1.4425202197780465</v>
      </c>
      <c r="O60" s="91">
        <v>279.88721718314002</v>
      </c>
      <c r="P60" s="89">
        <v>95.345593834406998</v>
      </c>
      <c r="Q60" s="89">
        <f>100*(1-Table3[[#This Row],[Gd Ce]]/Table3[[#This Row],[Gd Ci]])</f>
        <v>65.934280674197765</v>
      </c>
      <c r="R60" s="90">
        <f>LOG(Table3[[#This Row],[Gd Ce]])</f>
        <v>1.9793006279785814</v>
      </c>
      <c r="S60" s="90">
        <f>(Table3[[#This Row],[Gd Ci]]-Table3[[#This Row],[Gd Ce]])*0.01/(Table3[[#This Row],[Msolid (mg)]]/1000)</f>
        <v>18.610490454692723</v>
      </c>
      <c r="T60" s="90">
        <f>LOG(Table3[[#This Row],[Gd q]])</f>
        <v>1.2697578185343112</v>
      </c>
      <c r="U60" s="91">
        <v>325.03879227413722</v>
      </c>
      <c r="V60" s="89">
        <v>98.258553150007501</v>
      </c>
      <c r="W60" s="89">
        <f>100*(1-Table3[[#This Row],[Ho Ce]]/Table3[[#This Row],[Ho Ci]])</f>
        <v>69.770207284324272</v>
      </c>
      <c r="X60" s="90">
        <f>LOG(Table3[[#This Row],[Ho Ce]])</f>
        <v>1.9923703648914741</v>
      </c>
      <c r="Y60" s="90">
        <f>(Table3[[#This Row],[Ho Ci]]-Table3[[#This Row],[Ho Ce]])*0.01/(Table3[[#This Row],[Msolid (mg)]]/1000)</f>
        <v>22.87013302986383</v>
      </c>
      <c r="Z60" s="97">
        <f>LOG(Table3[[#This Row],[Ho q]])</f>
        <v>1.3592686907968561</v>
      </c>
      <c r="AA60" s="5"/>
      <c r="AB60" s="5"/>
      <c r="AC60" s="5"/>
      <c r="AD60" s="5"/>
      <c r="AE60" s="5"/>
    </row>
    <row r="61" spans="1:31" x14ac:dyDescent="0.25">
      <c r="A61" s="96">
        <v>42454</v>
      </c>
      <c r="B61" s="83" t="s">
        <v>28</v>
      </c>
      <c r="C61" s="84" t="s">
        <v>6</v>
      </c>
      <c r="D61" s="85"/>
      <c r="E61" s="86">
        <v>500</v>
      </c>
      <c r="F61" s="93">
        <v>100.42</v>
      </c>
      <c r="G61" s="93">
        <v>7.05</v>
      </c>
      <c r="H61" s="87">
        <v>7</v>
      </c>
      <c r="I61" s="88">
        <v>453.83037913083552</v>
      </c>
      <c r="J61" s="89">
        <v>136.90168313518501</v>
      </c>
      <c r="K61" s="89">
        <f>100*(1-Table3[[#This Row],[Nd Ce]]/Table3[[#This Row],[Nd Ci]])</f>
        <v>69.834173860865008</v>
      </c>
      <c r="L61" s="90">
        <f>LOG(Table3[[#This Row],[Nd Ce]])</f>
        <v>2.1364087875922051</v>
      </c>
      <c r="M61" s="90">
        <f>(Table3[[#This Row],[Nd Ci]]-Table3[[#This Row],[Nd Ce]])*0.01/(Table3[[#This Row],[Msolid (mg)]]/1000)</f>
        <v>31.560316271225904</v>
      </c>
      <c r="N61" s="90">
        <f>LOG(Table3[[#This Row],[Nd q]])</f>
        <v>1.4991413466970773</v>
      </c>
      <c r="O61" s="91">
        <v>349.85902147892506</v>
      </c>
      <c r="P61" s="89">
        <v>127.9417196033085</v>
      </c>
      <c r="Q61" s="89">
        <f>100*(1-Table3[[#This Row],[Gd Ce]]/Table3[[#This Row],[Gd Ci]])</f>
        <v>63.430492927558959</v>
      </c>
      <c r="R61" s="90">
        <f>LOG(Table3[[#This Row],[Gd Ce]])</f>
        <v>2.1070121835646698</v>
      </c>
      <c r="S61" s="90">
        <f>(Table3[[#This Row],[Gd Ci]]-Table3[[#This Row],[Gd Ce]])*0.01/(Table3[[#This Row],[Msolid (mg)]]/1000)</f>
        <v>22.098914745630012</v>
      </c>
      <c r="T61" s="90">
        <f>LOG(Table3[[#This Row],[Gd q]])</f>
        <v>1.3443709464653293</v>
      </c>
      <c r="U61" s="91">
        <v>406.29849034267153</v>
      </c>
      <c r="V61" s="89">
        <v>134.92015166294851</v>
      </c>
      <c r="W61" s="89">
        <f>100*(1-Table3[[#This Row],[Ho Ce]]/Table3[[#This Row],[Ho Ci]])</f>
        <v>66.792849378013415</v>
      </c>
      <c r="X61" s="90">
        <f>LOG(Table3[[#This Row],[Ho Ce]])</f>
        <v>2.1300768207053098</v>
      </c>
      <c r="Y61" s="90">
        <f>(Table3[[#This Row],[Ho Ci]]-Table3[[#This Row],[Ho Ce]])*0.01/(Table3[[#This Row],[Msolid (mg)]]/1000)</f>
        <v>27.024331674937564</v>
      </c>
      <c r="Z61" s="97">
        <f>LOG(Table3[[#This Row],[Ho q]])</f>
        <v>1.4317549624412327</v>
      </c>
      <c r="AA61" s="5"/>
      <c r="AB61" s="5"/>
      <c r="AC61" s="5"/>
      <c r="AD61" s="5"/>
      <c r="AE61" s="5"/>
    </row>
    <row r="62" spans="1:31" x14ac:dyDescent="0.25">
      <c r="A62" s="96">
        <v>42454</v>
      </c>
      <c r="B62" s="83" t="s">
        <v>28</v>
      </c>
      <c r="C62" s="84" t="s">
        <v>6</v>
      </c>
      <c r="D62" s="85"/>
      <c r="E62" s="86">
        <v>600</v>
      </c>
      <c r="F62" s="93">
        <v>96.41</v>
      </c>
      <c r="G62" s="93">
        <v>6.91</v>
      </c>
      <c r="H62" s="87">
        <v>7</v>
      </c>
      <c r="I62" s="88">
        <v>544.59645495700261</v>
      </c>
      <c r="J62" s="89">
        <v>92.964842459328011</v>
      </c>
      <c r="K62" s="89">
        <f>100*(1-Table3[[#This Row],[Nd Ce]]/Table3[[#This Row],[Nd Ci]])</f>
        <v>82.929590963520354</v>
      </c>
      <c r="L62" s="90">
        <f>LOG(Table3[[#This Row],[Nd Ce]])</f>
        <v>1.9683187376644882</v>
      </c>
      <c r="M62" s="90">
        <f>(Table3[[#This Row],[Nd Ci]]-Table3[[#This Row],[Nd Ce]])*0.01/(Table3[[#This Row],[Msolid (mg)]]/1000)</f>
        <v>46.844892905059083</v>
      </c>
      <c r="N62" s="90">
        <f>LOG(Table3[[#This Row],[Nd q]])</f>
        <v>1.6706622504201514</v>
      </c>
      <c r="O62" s="91">
        <v>419.83082577471004</v>
      </c>
      <c r="P62" s="89">
        <v>104.303132571661</v>
      </c>
      <c r="Q62" s="89">
        <f>100*(1-Table3[[#This Row],[Gd Ce]]/Table3[[#This Row],[Gd Ci]])</f>
        <v>75.155913723297616</v>
      </c>
      <c r="R62" s="90">
        <f>LOG(Table3[[#This Row],[Gd Ce]])</f>
        <v>2.0182973519371421</v>
      </c>
      <c r="S62" s="90">
        <f>(Table3[[#This Row],[Gd Ci]]-Table3[[#This Row],[Gd Ce]])*0.01/(Table3[[#This Row],[Msolid (mg)]]/1000)</f>
        <v>32.727693517586253</v>
      </c>
      <c r="T62" s="90">
        <f>LOG(Table3[[#This Row],[Gd q]])</f>
        <v>1.5149153995065627</v>
      </c>
      <c r="U62" s="91">
        <v>487.55818841120583</v>
      </c>
      <c r="V62" s="89">
        <v>110.40046852442501</v>
      </c>
      <c r="W62" s="89">
        <f>100*(1-Table3[[#This Row],[Ho Ce]]/Table3[[#This Row],[Ho Ci]])</f>
        <v>77.356452799165496</v>
      </c>
      <c r="X62" s="90">
        <f>LOG(Table3[[#This Row],[Ho Ce]])</f>
        <v>2.0429709164832222</v>
      </c>
      <c r="Y62" s="90">
        <f>(Table3[[#This Row],[Ho Ci]]-Table3[[#This Row],[Ho Ce]])*0.01/(Table3[[#This Row],[Msolid (mg)]]/1000)</f>
        <v>39.120186690880701</v>
      </c>
      <c r="Z62" s="97">
        <f>LOG(Table3[[#This Row],[Ho q]])</f>
        <v>1.5924009186775743</v>
      </c>
      <c r="AA62" s="5"/>
      <c r="AB62" s="5"/>
      <c r="AC62" s="5"/>
      <c r="AD62" s="5"/>
      <c r="AE62" s="5"/>
    </row>
    <row r="63" spans="1:31" x14ac:dyDescent="0.25">
      <c r="A63" s="96">
        <v>42454</v>
      </c>
      <c r="B63" s="83" t="s">
        <v>28</v>
      </c>
      <c r="C63" s="84" t="s">
        <v>6</v>
      </c>
      <c r="D63" s="85"/>
      <c r="E63" s="86">
        <v>700</v>
      </c>
      <c r="F63" s="93">
        <v>101.11</v>
      </c>
      <c r="G63" s="93">
        <v>6.93</v>
      </c>
      <c r="H63" s="87">
        <v>7</v>
      </c>
      <c r="I63" s="88">
        <v>635.36253078316963</v>
      </c>
      <c r="J63" s="89">
        <v>249.02711502399799</v>
      </c>
      <c r="K63" s="89">
        <f>100*(1-Table3[[#This Row],[Nd Ce]]/Table3[[#This Row],[Nd Ci]])</f>
        <v>60.805508200642763</v>
      </c>
      <c r="L63" s="90">
        <f>LOG(Table3[[#This Row],[Nd Ce]])</f>
        <v>2.3962466373132982</v>
      </c>
      <c r="M63" s="90">
        <f>(Table3[[#This Row],[Nd Ci]]-Table3[[#This Row],[Nd Ce]])*0.01/(Table3[[#This Row],[Msolid (mg)]]/1000)</f>
        <v>38.209417046698803</v>
      </c>
      <c r="N63" s="90">
        <f>LOG(Table3[[#This Row],[Nd q]])</f>
        <v>1.5821704117964115</v>
      </c>
      <c r="O63" s="91">
        <v>489.80263007049507</v>
      </c>
      <c r="P63" s="89">
        <v>221.22298074737301</v>
      </c>
      <c r="Q63" s="89">
        <f>100*(1-Table3[[#This Row],[Gd Ce]]/Table3[[#This Row],[Gd Ci]])</f>
        <v>54.834260339612015</v>
      </c>
      <c r="R63" s="90">
        <f>LOG(Table3[[#This Row],[Gd Ce]])</f>
        <v>2.344830239691301</v>
      </c>
      <c r="S63" s="90">
        <f>(Table3[[#This Row],[Gd Ci]]-Table3[[#This Row],[Gd Ce]])*0.01/(Table3[[#This Row],[Msolid (mg)]]/1000)</f>
        <v>26.563114362884189</v>
      </c>
      <c r="T63" s="90">
        <f>LOG(Table3[[#This Row],[Gd q]])</f>
        <v>1.4242789920560326</v>
      </c>
      <c r="U63" s="91">
        <v>568.81788647974008</v>
      </c>
      <c r="V63" s="89">
        <v>246.52292770525497</v>
      </c>
      <c r="W63" s="89">
        <f>100*(1-Table3[[#This Row],[Ho Ce]]/Table3[[#This Row],[Ho Ci]])</f>
        <v>56.66048245583157</v>
      </c>
      <c r="X63" s="90">
        <f>LOG(Table3[[#This Row],[Ho Ce]])</f>
        <v>2.3918573167687089</v>
      </c>
      <c r="Y63" s="90">
        <f>(Table3[[#This Row],[Ho Ci]]-Table3[[#This Row],[Ho Ce]])*0.01/(Table3[[#This Row],[Msolid (mg)]]/1000)</f>
        <v>31.875675875233419</v>
      </c>
      <c r="Z63" s="97">
        <f>LOG(Table3[[#This Row],[Ho q]])</f>
        <v>1.5034594020936944</v>
      </c>
      <c r="AA63" s="5"/>
      <c r="AB63" s="5"/>
      <c r="AC63" s="5"/>
      <c r="AD63" s="5"/>
      <c r="AE63" s="5"/>
    </row>
    <row r="64" spans="1:31" x14ac:dyDescent="0.25">
      <c r="A64" s="96">
        <v>42454</v>
      </c>
      <c r="B64" s="83" t="s">
        <v>28</v>
      </c>
      <c r="C64" s="84" t="s">
        <v>6</v>
      </c>
      <c r="D64" s="85"/>
      <c r="E64" s="86">
        <v>900</v>
      </c>
      <c r="F64" s="93">
        <v>98.91</v>
      </c>
      <c r="G64" s="93">
        <v>6.79</v>
      </c>
      <c r="H64" s="87">
        <v>7</v>
      </c>
      <c r="I64" s="88">
        <v>816.89468243550391</v>
      </c>
      <c r="J64" s="89">
        <v>206.559031903159</v>
      </c>
      <c r="K64" s="89">
        <f>100*(1-Table3[[#This Row],[Nd Ce]]/Table3[[#This Row],[Nd Ci]])</f>
        <v>74.714117211863794</v>
      </c>
      <c r="L64" s="90">
        <f>LOG(Table3[[#This Row],[Nd Ce]])</f>
        <v>2.3150441894842095</v>
      </c>
      <c r="M64" s="90">
        <f>(Table3[[#This Row],[Nd Ci]]-Table3[[#This Row],[Nd Ce]])*0.01/(Table3[[#This Row],[Msolid (mg)]]/1000)</f>
        <v>61.706162221448281</v>
      </c>
      <c r="N64" s="90">
        <f>LOG(Table3[[#This Row],[Nd q]])</f>
        <v>1.7903285365638399</v>
      </c>
      <c r="O64" s="91">
        <v>629.74623866206502</v>
      </c>
      <c r="P64" s="89">
        <v>200.69505050069498</v>
      </c>
      <c r="Q64" s="89">
        <f>100*(1-Table3[[#This Row],[Gd Ce]]/Table3[[#This Row],[Gd Ci]])</f>
        <v>68.130806000987945</v>
      </c>
      <c r="R64" s="90">
        <f>LOG(Table3[[#This Row],[Gd Ce]])</f>
        <v>2.3025366621399921</v>
      </c>
      <c r="S64" s="90">
        <f>(Table3[[#This Row],[Gd Ci]]-Table3[[#This Row],[Gd Ce]])*0.01/(Table3[[#This Row],[Msolid (mg)]]/1000)</f>
        <v>43.377938344087561</v>
      </c>
      <c r="T64" s="90">
        <f>LOG(Table3[[#This Row],[Gd q]])</f>
        <v>1.6372689071280735</v>
      </c>
      <c r="U64" s="91">
        <v>731.33728261680881</v>
      </c>
      <c r="V64" s="89">
        <v>233.30918173139997</v>
      </c>
      <c r="W64" s="89">
        <f>100*(1-Table3[[#This Row],[Ho Ce]]/Table3[[#This Row],[Ho Ci]])</f>
        <v>68.098278690703012</v>
      </c>
      <c r="X64" s="90">
        <f>LOG(Table3[[#This Row],[Ho Ce]])</f>
        <v>2.3679318305074948</v>
      </c>
      <c r="Y64" s="90">
        <f>(Table3[[#This Row],[Ho Ci]]-Table3[[#This Row],[Ho Ce]])*0.01/(Table3[[#This Row],[Msolid (mg)]]/1000)</f>
        <v>50.351642997210483</v>
      </c>
      <c r="Z64" s="97">
        <f>LOG(Table3[[#This Row],[Ho q]])</f>
        <v>1.7020136463490316</v>
      </c>
      <c r="AA64" s="5"/>
      <c r="AB64" s="5"/>
      <c r="AC64" s="5"/>
      <c r="AD64" s="5"/>
      <c r="AE64" s="5"/>
    </row>
    <row r="65" spans="1:31" ht="13.5" thickBot="1" x14ac:dyDescent="0.3">
      <c r="A65" s="98">
        <v>42454</v>
      </c>
      <c r="B65" s="134" t="s">
        <v>28</v>
      </c>
      <c r="C65" s="99" t="s">
        <v>6</v>
      </c>
      <c r="D65" s="100"/>
      <c r="E65" s="101">
        <v>2000</v>
      </c>
      <c r="F65" s="102">
        <v>101.42</v>
      </c>
      <c r="G65" s="102">
        <v>7.2</v>
      </c>
      <c r="H65" s="103">
        <v>7</v>
      </c>
      <c r="I65" s="104">
        <v>1815.3215165233421</v>
      </c>
      <c r="J65" s="105">
        <v>116.1166949985772</v>
      </c>
      <c r="K65" s="105">
        <f>100*(1-Table3[[#This Row],[Nd Ce]]/Table3[[#This Row],[Nd Ci]])</f>
        <v>93.603519049288806</v>
      </c>
      <c r="L65" s="106">
        <f>LOG(Table3[[#This Row],[Nd Ce]])</f>
        <v>2.0648946661166865</v>
      </c>
      <c r="M65" s="106">
        <f>(Table3[[#This Row],[Nd Ci]]-Table3[[#This Row],[Nd Ce]])*0.01/(Table3[[#This Row],[Msolid (mg)]]/1000)</f>
        <v>167.54139435266862</v>
      </c>
      <c r="N65" s="106">
        <f>LOG(Table3[[#This Row],[Nd q]])</f>
        <v>2.224122125509806</v>
      </c>
      <c r="O65" s="107">
        <v>1399.4360859157002</v>
      </c>
      <c r="P65" s="105">
        <v>108.7821367252632</v>
      </c>
      <c r="Q65" s="105">
        <f>100*(1-Table3[[#This Row],[Gd Ce]]/Table3[[#This Row],[Gd Ci]])</f>
        <v>92.226716330951035</v>
      </c>
      <c r="R65" s="106">
        <f>LOG(Table3[[#This Row],[Gd Ce]])</f>
        <v>2.0365575850810775</v>
      </c>
      <c r="S65" s="106">
        <f>(Table3[[#This Row],[Gd Ci]]-Table3[[#This Row],[Gd Ce]])*0.01/(Table3[[#This Row],[Msolid (mg)]]/1000)</f>
        <v>127.25832668018508</v>
      </c>
      <c r="T65" s="106">
        <f>LOG(Table3[[#This Row],[Gd q]])</f>
        <v>2.1046862083993423</v>
      </c>
      <c r="U65" s="107">
        <v>1625.1939613706861</v>
      </c>
      <c r="V65" s="105">
        <v>120.8836860007702</v>
      </c>
      <c r="W65" s="105">
        <f>100*(1-Table3[[#This Row],[Ho Ce]]/Table3[[#This Row],[Ho Ci]])</f>
        <v>92.561891757288024</v>
      </c>
      <c r="X65" s="106">
        <f>LOG(Table3[[#This Row],[Ho Ce]])</f>
        <v>2.0823676940955993</v>
      </c>
      <c r="Y65" s="106">
        <f>(Table3[[#This Row],[Ho Ci]]-Table3[[#This Row],[Ho Ce]])*0.01/(Table3[[#This Row],[Msolid (mg)]]/1000)</f>
        <v>148.32481516169551</v>
      </c>
      <c r="Z65" s="108">
        <f>LOG(Table3[[#This Row],[Ho q]])</f>
        <v>2.1712138158039922</v>
      </c>
      <c r="AA65" s="5"/>
      <c r="AB65" s="5"/>
      <c r="AC65" s="5"/>
      <c r="AD65" s="5"/>
      <c r="AE65" s="5"/>
    </row>
    <row r="66" spans="1:31" x14ac:dyDescent="0.25">
      <c r="A66" s="94">
        <v>42550</v>
      </c>
      <c r="B66" s="74" t="s">
        <v>28</v>
      </c>
      <c r="C66" s="75" t="s">
        <v>43</v>
      </c>
      <c r="D66" s="76"/>
      <c r="E66" s="77">
        <v>50</v>
      </c>
      <c r="F66" s="92">
        <v>102.2</v>
      </c>
      <c r="G66" s="92">
        <v>1.61</v>
      </c>
      <c r="H66" s="78">
        <v>1.6</v>
      </c>
      <c r="I66" s="79">
        <v>46.345560105748497</v>
      </c>
      <c r="J66" s="80">
        <v>0.84402674128621802</v>
      </c>
      <c r="K66" s="80">
        <f>100*(1-Table3[[#This Row],[Nd Ce]]/Table3[[#This Row],[Nd Ci]])</f>
        <v>98.178840131912594</v>
      </c>
      <c r="L66" s="81">
        <f>LOG(Table3[[#This Row],[Nd Ce]])</f>
        <v>-7.3643793410997915E-2</v>
      </c>
      <c r="M66" s="81">
        <f>(Table3[[#This Row],[Nd Ci]]-Table3[[#This Row],[Nd Ce]])*0.01/(Table3[[#This Row],[Msolid (mg)]]/1000)</f>
        <v>4.452204830182219</v>
      </c>
      <c r="N66" s="81">
        <f>LOG(Table3[[#This Row],[Nd q]])</f>
        <v>0.64857513647388909</v>
      </c>
      <c r="O66" s="82">
        <v>34.405799975765753</v>
      </c>
      <c r="P66" s="80">
        <v>0.75067530417827999</v>
      </c>
      <c r="Q66" s="80">
        <f>100*(1-Table3[[#This Row],[Gd Ce]]/Table3[[#This Row],[Gd Ci]])</f>
        <v>97.818172213094797</v>
      </c>
      <c r="R66" s="81">
        <f>LOG(Table3[[#This Row],[Gd Ce]])</f>
        <v>-0.12454787137954179</v>
      </c>
      <c r="S66" s="81">
        <f>(Table3[[#This Row],[Gd Ci]]-Table3[[#This Row],[Gd Ce]])*0.01/(Table3[[#This Row],[Msolid (mg)]]/1000)</f>
        <v>3.2930650363588523</v>
      </c>
      <c r="T66" s="81">
        <f>LOG(Table3[[#This Row],[Gd q]])</f>
        <v>0.51760030789164035</v>
      </c>
      <c r="U66" s="82">
        <v>41.759972577369297</v>
      </c>
      <c r="V66" s="80">
        <v>2.4750787501554501</v>
      </c>
      <c r="W66" s="80">
        <f>100*(1-Table3[[#This Row],[Ho Ce]]/Table3[[#This Row],[Ho Ci]])</f>
        <v>94.073083392069208</v>
      </c>
      <c r="X66" s="81">
        <f>LOG(Table3[[#This Row],[Ho Ce]])</f>
        <v>0.39358902153781722</v>
      </c>
      <c r="Y66" s="81">
        <f>(Table3[[#This Row],[Ho Ci]]-Table3[[#This Row],[Ho Ce]])*0.01/(Table3[[#This Row],[Msolid (mg)]]/1000)</f>
        <v>3.8439230750698483</v>
      </c>
      <c r="Z66" s="95">
        <f>LOG(Table3[[#This Row],[Ho q]])</f>
        <v>0.58477468794370702</v>
      </c>
    </row>
    <row r="67" spans="1:31" x14ac:dyDescent="0.25">
      <c r="A67" s="96">
        <v>42550</v>
      </c>
      <c r="B67" s="83" t="s">
        <v>28</v>
      </c>
      <c r="C67" s="84" t="s">
        <v>43</v>
      </c>
      <c r="D67" s="85"/>
      <c r="E67" s="86">
        <v>100</v>
      </c>
      <c r="F67" s="93">
        <v>101.44</v>
      </c>
      <c r="G67" s="93">
        <v>1.6</v>
      </c>
      <c r="H67" s="87">
        <v>1.6</v>
      </c>
      <c r="I67" s="88">
        <v>92.691120211496994</v>
      </c>
      <c r="J67" s="89">
        <v>1.8401711682720101</v>
      </c>
      <c r="K67" s="89">
        <f>100*(1-Table3[[#This Row],[Nd Ce]]/Table3[[#This Row],[Nd Ci]])</f>
        <v>98.014727663153479</v>
      </c>
      <c r="L67" s="90">
        <f>LOG(Table3[[#This Row],[Nd Ce]])</f>
        <v>0.26485822191092745</v>
      </c>
      <c r="M67" s="90">
        <f>(Table3[[#This Row],[Nd Ci]]-Table3[[#This Row],[Nd Ce]])*0.01/(Table3[[#This Row],[Msolid (mg)]]/1000)</f>
        <v>8.9561266801286461</v>
      </c>
      <c r="N67" s="90">
        <f>LOG(Table3[[#This Row],[Nd q]])</f>
        <v>0.95212022783818351</v>
      </c>
      <c r="O67" s="91">
        <v>68.811599951531505</v>
      </c>
      <c r="P67" s="89">
        <v>1.64382592557644</v>
      </c>
      <c r="Q67" s="89">
        <f>100*(1-Table3[[#This Row],[Gd Ce]]/Table3[[#This Row],[Gd Ci]])</f>
        <v>97.611120905873008</v>
      </c>
      <c r="R67" s="90">
        <f>LOG(Table3[[#This Row],[Gd Ce]])</f>
        <v>0.21585582563451028</v>
      </c>
      <c r="S67" s="90">
        <f>(Table3[[#This Row],[Gd Ci]]-Table3[[#This Row],[Gd Ce]])*0.01/(Table3[[#This Row],[Msolid (mg)]]/1000)</f>
        <v>6.6214288274797983</v>
      </c>
      <c r="T67" s="90">
        <f>LOG(Table3[[#This Row],[Gd q]])</f>
        <v>0.82095171526046462</v>
      </c>
      <c r="U67" s="91">
        <v>83.519945154738593</v>
      </c>
      <c r="V67" s="89">
        <v>5.4116549001090597</v>
      </c>
      <c r="W67" s="89">
        <f>100*(1-Table3[[#This Row],[Ho Ce]]/Table3[[#This Row],[Ho Ci]])</f>
        <v>93.520523881950822</v>
      </c>
      <c r="X67" s="90">
        <f>LOG(Table3[[#This Row],[Ho Ce]])</f>
        <v>0.73333009395718474</v>
      </c>
      <c r="Y67" s="90">
        <f>(Table3[[#This Row],[Ho Ci]]-Table3[[#This Row],[Ho Ce]])*0.01/(Table3[[#This Row],[Msolid (mg)]]/1000)</f>
        <v>7.6999497490762563</v>
      </c>
      <c r="Z67" s="97">
        <f>LOG(Table3[[#This Row],[Ho q]])</f>
        <v>0.88648789091662417</v>
      </c>
    </row>
    <row r="68" spans="1:31" x14ac:dyDescent="0.25">
      <c r="A68" s="96">
        <v>42550</v>
      </c>
      <c r="B68" s="83" t="s">
        <v>28</v>
      </c>
      <c r="C68" s="84" t="s">
        <v>43</v>
      </c>
      <c r="D68" s="85"/>
      <c r="E68" s="86">
        <v>200</v>
      </c>
      <c r="F68" s="93">
        <v>99.82</v>
      </c>
      <c r="G68" s="93">
        <v>1.61</v>
      </c>
      <c r="H68" s="87">
        <v>1.6</v>
      </c>
      <c r="I68" s="88">
        <v>185.38224042299399</v>
      </c>
      <c r="J68" s="89">
        <v>3.9682866515712001</v>
      </c>
      <c r="K68" s="89">
        <f>100*(1-Table3[[#This Row],[Nd Ce]]/Table3[[#This Row],[Nd Ci]])</f>
        <v>97.859403013731736</v>
      </c>
      <c r="L68" s="90">
        <f>LOG(Table3[[#This Row],[Nd Ce]])</f>
        <v>0.59860303613817545</v>
      </c>
      <c r="M68" s="90">
        <f>(Table3[[#This Row],[Nd Ci]]-Table3[[#This Row],[Nd Ce]])*0.01/(Table3[[#This Row],[Msolid (mg)]]/1000)</f>
        <v>18.174108772933561</v>
      </c>
      <c r="N68" s="90">
        <f>LOG(Table3[[#This Row],[Nd q]])</f>
        <v>1.2594531229980808</v>
      </c>
      <c r="O68" s="91">
        <v>137.62319990306301</v>
      </c>
      <c r="P68" s="89">
        <v>3.4368917744549399</v>
      </c>
      <c r="Q68" s="89">
        <f>100*(1-Table3[[#This Row],[Gd Ce]]/Table3[[#This Row],[Gd Ci]])</f>
        <v>97.502679942861548</v>
      </c>
      <c r="R68" s="90">
        <f>LOG(Table3[[#This Row],[Gd Ce]])</f>
        <v>0.53616585669438543</v>
      </c>
      <c r="S68" s="90">
        <f>(Table3[[#This Row],[Gd Ci]]-Table3[[#This Row],[Gd Ce]])*0.01/(Table3[[#This Row],[Msolid (mg)]]/1000)</f>
        <v>13.442827903086362</v>
      </c>
      <c r="T68" s="90">
        <f>LOG(Table3[[#This Row],[Gd q]])</f>
        <v>1.1284906387711893</v>
      </c>
      <c r="U68" s="91">
        <v>167.03989030947719</v>
      </c>
      <c r="V68" s="89">
        <v>12.03976481120108</v>
      </c>
      <c r="W68" s="89">
        <f>100*(1-Table3[[#This Row],[Ho Ce]]/Table3[[#This Row],[Ho Ci]])</f>
        <v>92.792281658653607</v>
      </c>
      <c r="X68" s="90">
        <f>LOG(Table3[[#This Row],[Ho Ce]])</f>
        <v>1.0806180033507757</v>
      </c>
      <c r="Y68" s="90">
        <f>(Table3[[#This Row],[Ho Ci]]-Table3[[#This Row],[Ho Ce]])*0.01/(Table3[[#This Row],[Msolid (mg)]]/1000)</f>
        <v>15.527962883017043</v>
      </c>
      <c r="Z68" s="97">
        <f>LOG(Table3[[#This Row],[Ho q]])</f>
        <v>1.1911144842736507</v>
      </c>
    </row>
    <row r="69" spans="1:31" x14ac:dyDescent="0.25">
      <c r="A69" s="96">
        <v>42550</v>
      </c>
      <c r="B69" s="83" t="s">
        <v>28</v>
      </c>
      <c r="C69" s="84" t="s">
        <v>43</v>
      </c>
      <c r="D69" s="85"/>
      <c r="E69" s="86">
        <v>400</v>
      </c>
      <c r="F69" s="93">
        <v>101.02</v>
      </c>
      <c r="G69" s="93">
        <v>1.63</v>
      </c>
      <c r="H69" s="87">
        <v>1.6</v>
      </c>
      <c r="I69" s="88">
        <v>370.76448084598798</v>
      </c>
      <c r="J69" s="89">
        <v>9.3683400670460006</v>
      </c>
      <c r="K69" s="89">
        <f>100*(1-Table3[[#This Row],[Nd Ce]]/Table3[[#This Row],[Nd Ci]])</f>
        <v>97.473236906170229</v>
      </c>
      <c r="L69" s="90">
        <f>LOG(Table3[[#This Row],[Nd Ce]])</f>
        <v>0.97166264706868244</v>
      </c>
      <c r="M69" s="90">
        <f>(Table3[[#This Row],[Nd Ci]]-Table3[[#This Row],[Nd Ce]])*0.01/(Table3[[#This Row],[Msolid (mg)]]/1000)</f>
        <v>35.774712015337755</v>
      </c>
      <c r="N69" s="90">
        <f>LOG(Table3[[#This Row],[Nd q]])</f>
        <v>1.553576146396787</v>
      </c>
      <c r="O69" s="91">
        <v>275.24639980612602</v>
      </c>
      <c r="P69" s="89">
        <v>8.46960436553824</v>
      </c>
      <c r="Q69" s="89">
        <f>100*(1-Table3[[#This Row],[Gd Ce]]/Table3[[#This Row],[Gd Ci]])</f>
        <v>96.922900945660345</v>
      </c>
      <c r="R69" s="90">
        <f>LOG(Table3[[#This Row],[Gd Ce]])</f>
        <v>0.92786312392260473</v>
      </c>
      <c r="S69" s="90">
        <f>(Table3[[#This Row],[Gd Ci]]-Table3[[#This Row],[Gd Ce]])*0.01/(Table3[[#This Row],[Msolid (mg)]]/1000)</f>
        <v>26.408314733774283</v>
      </c>
      <c r="T69" s="90">
        <f>LOG(Table3[[#This Row],[Gd q]])</f>
        <v>1.4217406872661706</v>
      </c>
      <c r="U69" s="91">
        <v>334.07978061895437</v>
      </c>
      <c r="V69" s="89">
        <v>27.98977753055636</v>
      </c>
      <c r="W69" s="89">
        <f>100*(1-Table3[[#This Row],[Ho Ce]]/Table3[[#This Row],[Ho Ci]])</f>
        <v>91.621828331334726</v>
      </c>
      <c r="X69" s="90">
        <f>LOG(Table3[[#This Row],[Ho Ce]])</f>
        <v>1.4469994466035068</v>
      </c>
      <c r="Y69" s="90">
        <f>(Table3[[#This Row],[Ho Ci]]-Table3[[#This Row],[Ho Ce]])*0.01/(Table3[[#This Row],[Msolid (mg)]]/1000)</f>
        <v>30.299940911542077</v>
      </c>
      <c r="Z69" s="97">
        <f>LOG(Table3[[#This Row],[Ho q]])</f>
        <v>1.4814417815776766</v>
      </c>
    </row>
    <row r="70" spans="1:31" x14ac:dyDescent="0.25">
      <c r="A70" s="96">
        <v>42550</v>
      </c>
      <c r="B70" s="83" t="s">
        <v>28</v>
      </c>
      <c r="C70" s="84" t="s">
        <v>43</v>
      </c>
      <c r="D70" s="85"/>
      <c r="E70" s="86">
        <v>600</v>
      </c>
      <c r="F70" s="93">
        <v>100.98</v>
      </c>
      <c r="G70" s="93">
        <v>1.59</v>
      </c>
      <c r="H70" s="87">
        <v>1.6</v>
      </c>
      <c r="I70" s="88">
        <v>556.14672126898188</v>
      </c>
      <c r="J70" s="89">
        <v>15.442738853735282</v>
      </c>
      <c r="K70" s="89">
        <f>100*(1-Table3[[#This Row],[Nd Ce]]/Table3[[#This Row],[Nd Ci]])</f>
        <v>97.223261728757663</v>
      </c>
      <c r="L70" s="90">
        <f>LOG(Table3[[#This Row],[Nd Ce]])</f>
        <v>1.1887243273195576</v>
      </c>
      <c r="M70" s="90">
        <f>(Table3[[#This Row],[Nd Ci]]-Table3[[#This Row],[Nd Ce]])*0.01/(Table3[[#This Row],[Msolid (mg)]]/1000)</f>
        <v>53.545650863066612</v>
      </c>
      <c r="N70" s="90">
        <f>LOG(Table3[[#This Row],[Nd q]])</f>
        <v>1.7287242019115465</v>
      </c>
      <c r="O70" s="91">
        <v>412.86959970918906</v>
      </c>
      <c r="P70" s="89">
        <v>14.18410153466526</v>
      </c>
      <c r="Q70" s="89">
        <f>100*(1-Table3[[#This Row],[Gd Ce]]/Table3[[#This Row],[Gd Ci]])</f>
        <v>96.564508129284391</v>
      </c>
      <c r="R70" s="90">
        <f>LOG(Table3[[#This Row],[Gd Ce]])</f>
        <v>1.1518018314328935</v>
      </c>
      <c r="S70" s="90">
        <f>(Table3[[#This Row],[Gd Ci]]-Table3[[#This Row],[Gd Ce]])*0.01/(Table3[[#This Row],[Msolid (mg)]]/1000)</f>
        <v>39.481629844971657</v>
      </c>
      <c r="T70" s="90">
        <f>LOG(Table3[[#This Row],[Gd q]])</f>
        <v>1.5963950725200735</v>
      </c>
      <c r="U70" s="91">
        <v>501.11967092843156</v>
      </c>
      <c r="V70" s="89">
        <v>45.971252739958196</v>
      </c>
      <c r="W70" s="89">
        <f>100*(1-Table3[[#This Row],[Ho Ce]]/Table3[[#This Row],[Ho Ci]])</f>
        <v>90.826292519152844</v>
      </c>
      <c r="X70" s="90">
        <f>LOG(Table3[[#This Row],[Ho Ce]])</f>
        <v>1.6624863386565116</v>
      </c>
      <c r="Y70" s="90">
        <f>(Table3[[#This Row],[Ho Ci]]-Table3[[#This Row],[Ho Ce]])*0.01/(Table3[[#This Row],[Msolid (mg)]]/1000)</f>
        <v>45.073125191966078</v>
      </c>
      <c r="Z70" s="97">
        <f>LOG(Table3[[#This Row],[Ho q]])</f>
        <v>1.6539176713740922</v>
      </c>
    </row>
    <row r="71" spans="1:31" x14ac:dyDescent="0.25">
      <c r="A71" s="96">
        <v>42550</v>
      </c>
      <c r="B71" s="83" t="s">
        <v>28</v>
      </c>
      <c r="C71" s="84" t="s">
        <v>43</v>
      </c>
      <c r="D71" s="85"/>
      <c r="E71" s="86">
        <v>800</v>
      </c>
      <c r="F71" s="93">
        <v>103.24</v>
      </c>
      <c r="G71" s="93">
        <v>1.57</v>
      </c>
      <c r="H71" s="87">
        <v>1.6</v>
      </c>
      <c r="I71" s="88">
        <v>741.52896169197595</v>
      </c>
      <c r="J71" s="89">
        <v>23.41240190285184</v>
      </c>
      <c r="K71" s="89">
        <f>100*(1-Table3[[#This Row],[Nd Ce]]/Table3[[#This Row],[Nd Ci]])</f>
        <v>96.842685436124995</v>
      </c>
      <c r="L71" s="90">
        <f>LOG(Table3[[#This Row],[Nd Ce]])</f>
        <v>1.3694459707083599</v>
      </c>
      <c r="M71" s="90">
        <f>(Table3[[#This Row],[Nd Ci]]-Table3[[#This Row],[Nd Ce]])*0.01/(Table3[[#This Row],[Msolid (mg)]]/1000)</f>
        <v>69.557977507664106</v>
      </c>
      <c r="N71" s="90">
        <f>LOG(Table3[[#This Row],[Nd q]])</f>
        <v>1.842346945814419</v>
      </c>
      <c r="O71" s="91">
        <v>550.49279961225204</v>
      </c>
      <c r="P71" s="89">
        <v>20.66147083978224</v>
      </c>
      <c r="Q71" s="89">
        <f>100*(1-Table3[[#This Row],[Gd Ce]]/Table3[[#This Row],[Gd Ci]])</f>
        <v>96.246731863825389</v>
      </c>
      <c r="R71" s="90">
        <f>LOG(Table3[[#This Row],[Gd Ce]])</f>
        <v>1.3151612346504042</v>
      </c>
      <c r="S71" s="90">
        <f>(Table3[[#This Row],[Gd Ci]]-Table3[[#This Row],[Gd Ce]])*0.01/(Table3[[#This Row],[Msolid (mg)]]/1000)</f>
        <v>51.320353426236899</v>
      </c>
      <c r="T71" s="90">
        <f>LOG(Table3[[#This Row],[Gd q]])</f>
        <v>1.7102896385551107</v>
      </c>
      <c r="U71" s="91">
        <v>668.15956123790875</v>
      </c>
      <c r="V71" s="89">
        <v>67.293357037831996</v>
      </c>
      <c r="W71" s="89">
        <f>100*(1-Table3[[#This Row],[Ho Ce]]/Table3[[#This Row],[Ho Ci]])</f>
        <v>89.928549864173675</v>
      </c>
      <c r="X71" s="90">
        <f>LOG(Table3[[#This Row],[Ho Ce]])</f>
        <v>1.8279721943249136</v>
      </c>
      <c r="Y71" s="90">
        <f>(Table3[[#This Row],[Ho Ci]]-Table3[[#This Row],[Ho Ce]])*0.01/(Table3[[#This Row],[Msolid (mg)]]/1000)</f>
        <v>58.200910906632771</v>
      </c>
      <c r="Z71" s="97">
        <f>LOG(Table3[[#This Row],[Ho q]])</f>
        <v>1.7649297818771794</v>
      </c>
    </row>
    <row r="72" spans="1:31" x14ac:dyDescent="0.25">
      <c r="A72" s="96">
        <v>42550</v>
      </c>
      <c r="B72" s="83" t="s">
        <v>28</v>
      </c>
      <c r="C72" s="84" t="s">
        <v>43</v>
      </c>
      <c r="D72" s="85"/>
      <c r="E72" s="86">
        <v>1000</v>
      </c>
      <c r="F72" s="93">
        <v>99.21</v>
      </c>
      <c r="G72" s="93">
        <v>1.59</v>
      </c>
      <c r="H72" s="87">
        <v>1.6</v>
      </c>
      <c r="I72" s="88">
        <v>926.91120211496991</v>
      </c>
      <c r="J72" s="89">
        <v>34.931128797692296</v>
      </c>
      <c r="K72" s="89">
        <f>100*(1-Table3[[#This Row],[Nd Ce]]/Table3[[#This Row],[Nd Ci]])</f>
        <v>96.231448199354091</v>
      </c>
      <c r="L72" s="90">
        <f>LOG(Table3[[#This Row],[Nd Ce]])</f>
        <v>1.543212620069023</v>
      </c>
      <c r="M72" s="90">
        <f>(Table3[[#This Row],[Nd Ci]]-Table3[[#This Row],[Nd Ce]])*0.01/(Table3[[#This Row],[Msolid (mg)]]/1000)</f>
        <v>89.908282765575819</v>
      </c>
      <c r="N72" s="90">
        <f>LOG(Table3[[#This Row],[Nd q]])</f>
        <v>1.9537997027864649</v>
      </c>
      <c r="O72" s="91">
        <v>688.11599951531502</v>
      </c>
      <c r="P72" s="89">
        <v>31.172764893481801</v>
      </c>
      <c r="Q72" s="89">
        <f>100*(1-Table3[[#This Row],[Gd Ce]]/Table3[[#This Row],[Gd Ci]])</f>
        <v>95.469838673212251</v>
      </c>
      <c r="R72" s="90">
        <f>LOG(Table3[[#This Row],[Gd Ce]])</f>
        <v>1.4937753240839826</v>
      </c>
      <c r="S72" s="90">
        <f>(Table3[[#This Row],[Gd Ci]]-Table3[[#This Row],[Gd Ce]])*0.01/(Table3[[#This Row],[Msolid (mg)]]/1000)</f>
        <v>66.21744124804286</v>
      </c>
      <c r="T72" s="90">
        <f>LOG(Table3[[#This Row],[Gd q]])</f>
        <v>1.8209723948798735</v>
      </c>
      <c r="U72" s="91">
        <v>835.19945154738593</v>
      </c>
      <c r="V72" s="89">
        <v>98.753190152988495</v>
      </c>
      <c r="W72" s="89">
        <f>100*(1-Table3[[#This Row],[Ho Ce]]/Table3[[#This Row],[Ho Ci]])</f>
        <v>88.176094947137827</v>
      </c>
      <c r="X72" s="90">
        <f>LOG(Table3[[#This Row],[Ho Ce]])</f>
        <v>1.9945511341056961</v>
      </c>
      <c r="Y72" s="90">
        <f>(Table3[[#This Row],[Ho Ci]]-Table3[[#This Row],[Ho Ce]])*0.01/(Table3[[#This Row],[Msolid (mg)]]/1000)</f>
        <v>74.231051445862064</v>
      </c>
      <c r="Z72" s="97">
        <f>LOG(Table3[[#This Row],[Ho q]])</f>
        <v>1.8705856121612243</v>
      </c>
    </row>
    <row r="73" spans="1:31" x14ac:dyDescent="0.25">
      <c r="A73" s="96">
        <v>42550</v>
      </c>
      <c r="B73" s="83" t="s">
        <v>28</v>
      </c>
      <c r="C73" s="84" t="s">
        <v>43</v>
      </c>
      <c r="D73" s="85"/>
      <c r="E73" s="86">
        <v>2000</v>
      </c>
      <c r="F73" s="93">
        <v>101.86</v>
      </c>
      <c r="G73" s="93">
        <v>1.54</v>
      </c>
      <c r="H73" s="87">
        <v>1.6</v>
      </c>
      <c r="I73" s="88">
        <v>1853.8224042299398</v>
      </c>
      <c r="J73" s="89">
        <v>107.0919368974586</v>
      </c>
      <c r="K73" s="89">
        <f>100*(1-Table3[[#This Row],[Nd Ce]]/Table3[[#This Row],[Nd Ci]])</f>
        <v>94.223182509117237</v>
      </c>
      <c r="L73" s="90">
        <f>LOG(Table3[[#This Row],[Nd Ce]])</f>
        <v>2.0297567734204298</v>
      </c>
      <c r="M73" s="90">
        <f>(Table3[[#This Row],[Nd Ci]]-Table3[[#This Row],[Nd Ce]])*0.01/(Table3[[#This Row],[Msolid (mg)]]/1000)</f>
        <v>171.48345447992156</v>
      </c>
      <c r="N73" s="90">
        <f>LOG(Table3[[#This Row],[Nd q]])</f>
        <v>2.234222223651614</v>
      </c>
      <c r="O73" s="91">
        <v>1376.23199903063</v>
      </c>
      <c r="P73" s="89">
        <v>97.643294288034411</v>
      </c>
      <c r="Q73" s="89">
        <f>100*(1-Table3[[#This Row],[Gd Ce]]/Table3[[#This Row],[Gd Ci]])</f>
        <v>92.905026597491485</v>
      </c>
      <c r="R73" s="90">
        <f>LOG(Table3[[#This Row],[Gd Ce]])</f>
        <v>1.9896424232132026</v>
      </c>
      <c r="S73" s="90">
        <f>(Table3[[#This Row],[Gd Ci]]-Table3[[#This Row],[Gd Ce]])*0.01/(Table3[[#This Row],[Msolid (mg)]]/1000)</f>
        <v>125.52412180861924</v>
      </c>
      <c r="T73" s="90">
        <f>LOG(Table3[[#This Row],[Gd q]])</f>
        <v>2.0987271916476202</v>
      </c>
      <c r="U73" s="91">
        <v>1670.3989030947719</v>
      </c>
      <c r="V73" s="89">
        <v>283.37156605314402</v>
      </c>
      <c r="W73" s="89">
        <f>100*(1-Table3[[#This Row],[Ho Ce]]/Table3[[#This Row],[Ho Ci]])</f>
        <v>83.035694915260223</v>
      </c>
      <c r="X73" s="90">
        <f>LOG(Table3[[#This Row],[Ho Ce]])</f>
        <v>2.452356270308965</v>
      </c>
      <c r="Y73" s="90">
        <f>(Table3[[#This Row],[Ho Ci]]-Table3[[#This Row],[Ho Ce]])*0.01/(Table3[[#This Row],[Msolid (mg)]]/1000)</f>
        <v>136.16997222085487</v>
      </c>
      <c r="Z73" s="97">
        <f>LOG(Table3[[#This Row],[Ho q]])</f>
        <v>2.1340813488649446</v>
      </c>
    </row>
    <row r="74" spans="1:31" x14ac:dyDescent="0.25">
      <c r="A74" s="96">
        <v>42550</v>
      </c>
      <c r="B74" s="83" t="s">
        <v>28</v>
      </c>
      <c r="C74" s="84" t="s">
        <v>43</v>
      </c>
      <c r="D74" s="85"/>
      <c r="E74" s="86">
        <v>5000</v>
      </c>
      <c r="F74" s="93">
        <v>99.06</v>
      </c>
      <c r="G74" s="93">
        <v>1.48</v>
      </c>
      <c r="H74" s="87">
        <v>1.6</v>
      </c>
      <c r="I74" s="88">
        <v>4634.55601057485</v>
      </c>
      <c r="J74" s="89">
        <v>645.72552725775495</v>
      </c>
      <c r="K74" s="89">
        <f>100*(1-Table3[[#This Row],[Nd Ce]]/Table3[[#This Row],[Nd Ci]])</f>
        <v>86.067154528192617</v>
      </c>
      <c r="L74" s="90">
        <f>LOG(Table3[[#This Row],[Nd Ce]])</f>
        <v>2.8100479555680535</v>
      </c>
      <c r="M74" s="90">
        <f>(Table3[[#This Row],[Nd Ci]]-Table3[[#This Row],[Nd Ce]])*0.01/(Table3[[#This Row],[Msolid (mg)]]/1000)</f>
        <v>402.66812874188315</v>
      </c>
      <c r="N74" s="90">
        <f>LOG(Table3[[#This Row],[Nd q]])</f>
        <v>2.604947256477816</v>
      </c>
      <c r="O74" s="91">
        <v>3440.5799975765754</v>
      </c>
      <c r="P74" s="89">
        <v>582.91099149595004</v>
      </c>
      <c r="Q74" s="89">
        <f>100*(1-Table3[[#This Row],[Gd Ce]]/Table3[[#This Row],[Gd Ci]])</f>
        <v>83.05776956482535</v>
      </c>
      <c r="R74" s="90">
        <f>LOG(Table3[[#This Row],[Gd Ce]])</f>
        <v>2.7656022445474999</v>
      </c>
      <c r="S74" s="90">
        <f>(Table3[[#This Row],[Gd Ci]]-Table3[[#This Row],[Gd Ce]])*0.01/(Table3[[#This Row],[Msolid (mg)]]/1000)</f>
        <v>288.47859944282504</v>
      </c>
      <c r="T74" s="90">
        <f>LOG(Table3[[#This Row],[Gd q]])</f>
        <v>2.4601136008934086</v>
      </c>
      <c r="U74" s="91">
        <v>4175.9972577369299</v>
      </c>
      <c r="V74" s="89">
        <v>1372.9596105917749</v>
      </c>
      <c r="W74" s="89">
        <f>100*(1-Table3[[#This Row],[Ho Ce]]/Table3[[#This Row],[Ho Ci]])</f>
        <v>67.12259309921545</v>
      </c>
      <c r="X74" s="90">
        <f>LOG(Table3[[#This Row],[Ho Ce]])</f>
        <v>3.137657761450066</v>
      </c>
      <c r="Y74" s="90">
        <f>(Table3[[#This Row],[Ho Ci]]-Table3[[#This Row],[Ho Ce]])*0.01/(Table3[[#This Row],[Msolid (mg)]]/1000)</f>
        <v>282.96362276853972</v>
      </c>
      <c r="Z74" s="97">
        <f>LOG(Table3[[#This Row],[Ho q]])</f>
        <v>2.4517306070919447</v>
      </c>
    </row>
    <row r="75" spans="1:31" ht="13.5" thickBot="1" x14ac:dyDescent="0.3">
      <c r="A75" s="98">
        <v>42550</v>
      </c>
      <c r="B75" s="134" t="s">
        <v>28</v>
      </c>
      <c r="C75" s="99" t="s">
        <v>43</v>
      </c>
      <c r="D75" s="100"/>
      <c r="E75" s="101">
        <v>10000</v>
      </c>
      <c r="F75" s="102">
        <v>99.68</v>
      </c>
      <c r="G75" s="102">
        <v>1.43</v>
      </c>
      <c r="H75" s="103">
        <v>1.6</v>
      </c>
      <c r="I75" s="104">
        <v>9269.1120211497</v>
      </c>
      <c r="J75" s="105">
        <v>2663.9225704160399</v>
      </c>
      <c r="K75" s="105">
        <f>100*(1-Table3[[#This Row],[Nd Ce]]/Table3[[#This Row],[Nd Ci]])</f>
        <v>71.260218192015998</v>
      </c>
      <c r="L75" s="106">
        <f>LOG(Table3[[#This Row],[Nd Ce]])</f>
        <v>3.4255215974765854</v>
      </c>
      <c r="M75" s="106">
        <f>(Table3[[#This Row],[Nd Ci]]-Table3[[#This Row],[Nd Ce]])*0.01/(Table3[[#This Row],[Msolid (mg)]]/1000)</f>
        <v>662.63939112496587</v>
      </c>
      <c r="N75" s="106">
        <f>LOG(Table3[[#This Row],[Nd q]])</f>
        <v>2.821277249293781</v>
      </c>
      <c r="O75" s="107">
        <v>6881.1599951531507</v>
      </c>
      <c r="P75" s="105">
        <v>2302.1060928504698</v>
      </c>
      <c r="Q75" s="105">
        <f>100*(1-Table3[[#This Row],[Gd Ce]]/Table3[[#This Row],[Gd Ci]])</f>
        <v>66.544796306553067</v>
      </c>
      <c r="R75" s="106">
        <f>LOG(Table3[[#This Row],[Gd Ce]])</f>
        <v>3.362125334271103</v>
      </c>
      <c r="S75" s="106">
        <f>(Table3[[#This Row],[Gd Ci]]-Table3[[#This Row],[Gd Ce]])*0.01/(Table3[[#This Row],[Msolid (mg)]]/1000)</f>
        <v>459.3753914830138</v>
      </c>
      <c r="T75" s="106">
        <f>LOG(Table3[[#This Row],[Gd q]])</f>
        <v>2.66216772653731</v>
      </c>
      <c r="U75" s="107">
        <v>8351.9945154738598</v>
      </c>
      <c r="V75" s="105">
        <v>4364.7037989464498</v>
      </c>
      <c r="W75" s="105">
        <f>100*(1-Table3[[#This Row],[Ho Ce]]/Table3[[#This Row],[Ho Ci]])</f>
        <v>47.740581116763181</v>
      </c>
      <c r="X75" s="106">
        <f>LOG(Table3[[#This Row],[Ho Ce]])</f>
        <v>3.6399547765987759</v>
      </c>
      <c r="Y75" s="106">
        <f>(Table3[[#This Row],[Ho Ci]]-Table3[[#This Row],[Ho Ce]])*0.01/(Table3[[#This Row],[Msolid (mg)]]/1000)</f>
        <v>400.00910077522167</v>
      </c>
      <c r="Z75" s="108">
        <f>LOG(Table3[[#This Row],[Ho q]])</f>
        <v>2.6020698722567071</v>
      </c>
    </row>
    <row r="76" spans="1:31" x14ac:dyDescent="0.25">
      <c r="A76" s="94">
        <v>42585</v>
      </c>
      <c r="B76" s="74" t="s">
        <v>28</v>
      </c>
      <c r="C76" s="75" t="s">
        <v>44</v>
      </c>
      <c r="D76" s="76"/>
      <c r="E76" s="77">
        <v>50</v>
      </c>
      <c r="F76" s="92">
        <v>102.34</v>
      </c>
      <c r="G76" s="92">
        <v>7.48</v>
      </c>
      <c r="H76" s="78">
        <v>7</v>
      </c>
      <c r="I76" s="79">
        <v>44.286893633425152</v>
      </c>
      <c r="J76" s="80">
        <v>5.1887066324125</v>
      </c>
      <c r="K76" s="80">
        <f>100*(1-Table3[[#This Row],[Nd Ce]]/Table3[[#This Row],[Nd Ci]])</f>
        <v>88.283877674146993</v>
      </c>
      <c r="L76" s="81">
        <f>LOG(Table3[[#This Row],[Nd Ce]])</f>
        <v>0.71505911653687149</v>
      </c>
      <c r="M76" s="81">
        <f>(Table3[[#This Row],[Nd Ci]]-Table3[[#This Row],[Nd Ce]])*0.01/(Table3[[#This Row],[Msolid (mg)]]/1000)</f>
        <v>3.820420852160705</v>
      </c>
      <c r="N76" s="81">
        <f>LOG(Table3[[#This Row],[Nd q]])</f>
        <v>0.58211120681319339</v>
      </c>
      <c r="O76" s="82">
        <v>31.982961178343349</v>
      </c>
      <c r="P76" s="80">
        <v>2.8406490340964101</v>
      </c>
      <c r="Q76" s="80">
        <f>100*(1-Table3[[#This Row],[Gd Ce]]/Table3[[#This Row],[Gd Ci]])</f>
        <v>91.11824255966674</v>
      </c>
      <c r="R76" s="81">
        <f>LOG(Table3[[#This Row],[Gd Ce]])</f>
        <v>0.4534175793861247</v>
      </c>
      <c r="S76" s="81">
        <f>(Table3[[#This Row],[Gd Ci]]-Table3[[#This Row],[Gd Ce]])*0.01/(Table3[[#This Row],[Msolid (mg)]]/1000)</f>
        <v>2.8475974344583674</v>
      </c>
      <c r="T76" s="81">
        <f>LOG(Table3[[#This Row],[Gd q]])</f>
        <v>0.4544785929877212</v>
      </c>
      <c r="U76" s="82">
        <v>40.078490055836951</v>
      </c>
      <c r="V76" s="80">
        <v>1.8846063083720801</v>
      </c>
      <c r="W76" s="80">
        <f>100*(1-Table3[[#This Row],[Ho Ce]]/Table3[[#This Row],[Ho Ci]])</f>
        <v>95.297711301632205</v>
      </c>
      <c r="X76" s="81">
        <f>LOG(Table3[[#This Row],[Ho Ce]])</f>
        <v>0.27522064050527206</v>
      </c>
      <c r="Y76" s="81">
        <f>(Table3[[#This Row],[Ho Ci]]-Table3[[#This Row],[Ho Ce]])*0.01/(Table3[[#This Row],[Msolid (mg)]]/1000)</f>
        <v>3.7320582125722956</v>
      </c>
      <c r="Z76" s="95">
        <f>LOG(Table3[[#This Row],[Ho q]])</f>
        <v>0.57194840924427881</v>
      </c>
    </row>
    <row r="77" spans="1:31" x14ac:dyDescent="0.25">
      <c r="A77" s="96">
        <v>42585</v>
      </c>
      <c r="B77" s="83" t="s">
        <v>28</v>
      </c>
      <c r="C77" s="84" t="s">
        <v>44</v>
      </c>
      <c r="D77" s="85"/>
      <c r="E77" s="86">
        <v>100</v>
      </c>
      <c r="F77" s="93">
        <v>98.32</v>
      </c>
      <c r="G77" s="93">
        <v>7.7</v>
      </c>
      <c r="H77" s="87">
        <v>7</v>
      </c>
      <c r="I77" s="88">
        <v>88.573787266850303</v>
      </c>
      <c r="J77" s="89">
        <v>6.1364121791679702</v>
      </c>
      <c r="K77" s="89">
        <f>100*(1-Table3[[#This Row],[Nd Ce]]/Table3[[#This Row],[Nd Ci]])</f>
        <v>93.071977197180786</v>
      </c>
      <c r="L77" s="90">
        <f>LOG(Table3[[#This Row],[Nd Ce]])</f>
        <v>0.7879145232235466</v>
      </c>
      <c r="M77" s="90">
        <f>(Table3[[#This Row],[Nd Ci]]-Table3[[#This Row],[Nd Ce]])*0.01/(Table3[[#This Row],[Msolid (mg)]]/1000)</f>
        <v>8.3845987680718412</v>
      </c>
      <c r="N77" s="90">
        <f>LOG(Table3[[#This Row],[Nd q]])</f>
        <v>0.92348228495264784</v>
      </c>
      <c r="O77" s="91">
        <v>63.965922356686697</v>
      </c>
      <c r="P77" s="89">
        <v>3.4375223428936699</v>
      </c>
      <c r="Q77" s="89">
        <f>100*(1-Table3[[#This Row],[Gd Ce]]/Table3[[#This Row],[Gd Ci]])</f>
        <v>94.626009887381343</v>
      </c>
      <c r="R77" s="90">
        <f>LOG(Table3[[#This Row],[Gd Ce]])</f>
        <v>0.53624552963508876</v>
      </c>
      <c r="S77" s="90">
        <f>(Table3[[#This Row],[Gd Ci]]-Table3[[#This Row],[Gd Ce]])*0.01/(Table3[[#This Row],[Msolid (mg)]]/1000)</f>
        <v>6.1562652577088111</v>
      </c>
      <c r="T77" s="90">
        <f>LOG(Table3[[#This Row],[Gd q]])</f>
        <v>0.78931732419994594</v>
      </c>
      <c r="U77" s="91">
        <v>80.156980111673903</v>
      </c>
      <c r="V77" s="89">
        <v>2.6844740378243901</v>
      </c>
      <c r="W77" s="89">
        <f>100*(1-Table3[[#This Row],[Ho Ce]]/Table3[[#This Row],[Ho Ci]])</f>
        <v>96.650979073707106</v>
      </c>
      <c r="X77" s="90">
        <f>LOG(Table3[[#This Row],[Ho Ce]])</f>
        <v>0.42885920815616546</v>
      </c>
      <c r="Y77" s="90">
        <f>(Table3[[#This Row],[Ho Ci]]-Table3[[#This Row],[Ho Ce]])*0.01/(Table3[[#This Row],[Msolid (mg)]]/1000)</f>
        <v>7.8796283638984468</v>
      </c>
      <c r="Z77" s="97">
        <f>LOG(Table3[[#This Row],[Ho q]])</f>
        <v>0.8965057348354617</v>
      </c>
    </row>
    <row r="78" spans="1:31" x14ac:dyDescent="0.25">
      <c r="A78" s="96">
        <v>42585</v>
      </c>
      <c r="B78" s="83" t="s">
        <v>28</v>
      </c>
      <c r="C78" s="84" t="s">
        <v>44</v>
      </c>
      <c r="D78" s="85"/>
      <c r="E78" s="86">
        <v>200</v>
      </c>
      <c r="F78" s="110">
        <v>99.54</v>
      </c>
      <c r="G78" s="110">
        <v>7.47</v>
      </c>
      <c r="H78" s="87">
        <v>7</v>
      </c>
      <c r="I78" s="88">
        <v>177.14757453370061</v>
      </c>
      <c r="J78" s="89">
        <v>13.23062130782264</v>
      </c>
      <c r="K78" s="89">
        <f>100*(1-Table3[[#This Row],[Nd Ce]]/Table3[[#This Row],[Nd Ci]])</f>
        <v>92.531299769331227</v>
      </c>
      <c r="L78" s="90">
        <f>LOG(Table3[[#This Row],[Nd Ce]])</f>
        <v>1.1215802390645409</v>
      </c>
      <c r="M78" s="90">
        <f>(Table3[[#This Row],[Nd Ci]]-Table3[[#This Row],[Nd Ce]])*0.01/(Table3[[#This Row],[Msolid (mg)]]/1000)</f>
        <v>16.467445572220008</v>
      </c>
      <c r="N78" s="90">
        <f>LOG(Table3[[#This Row],[Nd q]])</f>
        <v>1.2166262366969078</v>
      </c>
      <c r="O78" s="91">
        <v>127.93184471337339</v>
      </c>
      <c r="P78" s="89">
        <v>6.4939371994790598</v>
      </c>
      <c r="Q78" s="89">
        <f>100*(1-Table3[[#This Row],[Gd Ce]]/Table3[[#This Row],[Gd Ci]])</f>
        <v>94.923908731224444</v>
      </c>
      <c r="R78" s="90">
        <f>LOG(Table3[[#This Row],[Gd Ce]])</f>
        <v>0.81250808440523015</v>
      </c>
      <c r="S78" s="90">
        <f>(Table3[[#This Row],[Gd Ci]]-Table3[[#This Row],[Gd Ce]])*0.01/(Table3[[#This Row],[Msolid (mg)]]/1000)</f>
        <v>12.199910338948596</v>
      </c>
      <c r="T78" s="90">
        <f>LOG(Table3[[#This Row],[Gd q]])</f>
        <v>1.0863566389171291</v>
      </c>
      <c r="U78" s="91">
        <v>160.31396022334781</v>
      </c>
      <c r="V78" s="89">
        <v>5.2174722975221597</v>
      </c>
      <c r="W78" s="89">
        <f>100*(1-Table3[[#This Row],[Ho Ce]]/Table3[[#This Row],[Ho Ci]])</f>
        <v>96.745466027878521</v>
      </c>
      <c r="X78" s="90">
        <f>LOG(Table3[[#This Row],[Ho Ce]])</f>
        <v>0.71746015183136791</v>
      </c>
      <c r="Y78" s="90">
        <f>(Table3[[#This Row],[Ho Ci]]-Table3[[#This Row],[Ho Ce]])*0.01/(Table3[[#This Row],[Msolid (mg)]]/1000)</f>
        <v>15.581322877820538</v>
      </c>
      <c r="Z78" s="97">
        <f>LOG(Table3[[#This Row],[Ho q]])</f>
        <v>1.1926043271586417</v>
      </c>
    </row>
    <row r="79" spans="1:31" x14ac:dyDescent="0.25">
      <c r="A79" s="96">
        <v>42585</v>
      </c>
      <c r="B79" s="83" t="s">
        <v>28</v>
      </c>
      <c r="C79" s="84" t="s">
        <v>44</v>
      </c>
      <c r="D79" s="85"/>
      <c r="E79" s="86">
        <v>400</v>
      </c>
      <c r="F79" s="110">
        <v>98.56</v>
      </c>
      <c r="G79" s="110">
        <v>7.11</v>
      </c>
      <c r="H79" s="87">
        <v>7</v>
      </c>
      <c r="I79" s="88">
        <v>354.29514906740121</v>
      </c>
      <c r="J79" s="89">
        <v>26.090297740705399</v>
      </c>
      <c r="K79" s="89">
        <f>100*(1-Table3[[#This Row],[Nd Ce]]/Table3[[#This Row],[Nd Ci]])</f>
        <v>92.635999163583818</v>
      </c>
      <c r="L79" s="90">
        <f>LOG(Table3[[#This Row],[Nd Ce]])</f>
        <v>1.4164790352676246</v>
      </c>
      <c r="M79" s="90">
        <f>(Table3[[#This Row],[Nd Ci]]-Table3[[#This Row],[Nd Ce]])*0.01/(Table3[[#This Row],[Msolid (mg)]]/1000)</f>
        <v>33.300005207659879</v>
      </c>
      <c r="N79" s="90">
        <f>LOG(Table3[[#This Row],[Nd q]])</f>
        <v>1.5224443014239706</v>
      </c>
      <c r="O79" s="91">
        <v>255.86368942674679</v>
      </c>
      <c r="P79" s="89">
        <v>11.94853342667512</v>
      </c>
      <c r="Q79" s="89">
        <f>100*(1-Table3[[#This Row],[Gd Ce]]/Table3[[#This Row],[Gd Ci]])</f>
        <v>95.330117589781736</v>
      </c>
      <c r="R79" s="90">
        <f>LOG(Table3[[#This Row],[Gd Ce]])</f>
        <v>1.0773146028750311</v>
      </c>
      <c r="S79" s="90">
        <f>(Table3[[#This Row],[Gd Ci]]-Table3[[#This Row],[Gd Ce]])*0.01/(Table3[[#This Row],[Msolid (mg)]]/1000)</f>
        <v>24.747885146111166</v>
      </c>
      <c r="T79" s="90">
        <f>LOG(Table3[[#This Row],[Gd q]])</f>
        <v>1.393538091810308</v>
      </c>
      <c r="U79" s="91">
        <v>320.62792044669561</v>
      </c>
      <c r="V79" s="89">
        <v>9.1922241616885607</v>
      </c>
      <c r="W79" s="89">
        <f>100*(1-Table3[[#This Row],[Ho Ce]]/Table3[[#This Row],[Ho Ci]])</f>
        <v>97.133055615093639</v>
      </c>
      <c r="X79" s="90">
        <f>LOG(Table3[[#This Row],[Ho Ce]])</f>
        <v>0.96342060651980344</v>
      </c>
      <c r="Y79" s="90">
        <f>(Table3[[#This Row],[Ho Ci]]-Table3[[#This Row],[Ho Ce]])*0.01/(Table3[[#This Row],[Msolid (mg)]]/1000)</f>
        <v>31.598589314631397</v>
      </c>
      <c r="Z79" s="97">
        <f>LOG(Table3[[#This Row],[Ho q]])</f>
        <v>1.4996676944365461</v>
      </c>
    </row>
    <row r="80" spans="1:31" x14ac:dyDescent="0.25">
      <c r="A80" s="96">
        <v>42585</v>
      </c>
      <c r="B80" s="83" t="s">
        <v>28</v>
      </c>
      <c r="C80" s="84" t="s">
        <v>44</v>
      </c>
      <c r="D80" s="85"/>
      <c r="E80" s="86">
        <v>600</v>
      </c>
      <c r="F80" s="110">
        <v>100.62</v>
      </c>
      <c r="G80" s="110">
        <v>6.99</v>
      </c>
      <c r="H80" s="87">
        <v>7</v>
      </c>
      <c r="I80" s="88">
        <v>531.44272360110187</v>
      </c>
      <c r="J80" s="89">
        <v>51.212541353983084</v>
      </c>
      <c r="K80" s="89">
        <f>100*(1-Table3[[#This Row],[Nd Ce]]/Table3[[#This Row],[Nd Ci]])</f>
        <v>90.363488090125216</v>
      </c>
      <c r="L80" s="90">
        <f>LOG(Table3[[#This Row],[Nd Ce]])</f>
        <v>1.7093763276529128</v>
      </c>
      <c r="M80" s="90">
        <f>(Table3[[#This Row],[Nd Ci]]-Table3[[#This Row],[Nd Ce]])*0.01/(Table3[[#This Row],[Msolid (mg)]]/1000)</f>
        <v>47.727110141832519</v>
      </c>
      <c r="N80" s="90">
        <f>LOG(Table3[[#This Row],[Nd q]])</f>
        <v>1.678765138798441</v>
      </c>
      <c r="O80" s="91">
        <v>383.7955341401202</v>
      </c>
      <c r="P80" s="89">
        <v>21.945417699770701</v>
      </c>
      <c r="Q80" s="89">
        <f>100*(1-Table3[[#This Row],[Gd Ce]]/Table3[[#This Row],[Gd Ci]])</f>
        <v>94.282002851091377</v>
      </c>
      <c r="R80" s="90">
        <f>LOG(Table3[[#This Row],[Gd Ce]])</f>
        <v>1.3413438514365905</v>
      </c>
      <c r="S80" s="90">
        <f>(Table3[[#This Row],[Gd Ci]]-Table3[[#This Row],[Gd Ce]])*0.01/(Table3[[#This Row],[Msolid (mg)]]/1000)</f>
        <v>35.962046952926805</v>
      </c>
      <c r="T80" s="90">
        <f>LOG(Table3[[#This Row],[Gd q]])</f>
        <v>1.5558444037247077</v>
      </c>
      <c r="U80" s="91">
        <v>480.94188067004342</v>
      </c>
      <c r="V80" s="89">
        <v>18.226672647415739</v>
      </c>
      <c r="W80" s="89">
        <f>100*(1-Table3[[#This Row],[Ho Ce]]/Table3[[#This Row],[Ho Ci]])</f>
        <v>96.210213046528096</v>
      </c>
      <c r="X80" s="90">
        <f>LOG(Table3[[#This Row],[Ho Ce]])</f>
        <v>1.260707393681932</v>
      </c>
      <c r="Y80" s="90">
        <f>(Table3[[#This Row],[Ho Ci]]-Table3[[#This Row],[Ho Ce]])*0.01/(Table3[[#This Row],[Msolid (mg)]]/1000)</f>
        <v>45.986405090700423</v>
      </c>
      <c r="Z80" s="97">
        <f>LOG(Table3[[#This Row],[Ho q]])</f>
        <v>1.6626294606657062</v>
      </c>
    </row>
    <row r="81" spans="1:26" x14ac:dyDescent="0.25">
      <c r="A81" s="96">
        <v>42585</v>
      </c>
      <c r="B81" s="83" t="s">
        <v>28</v>
      </c>
      <c r="C81" s="84" t="s">
        <v>44</v>
      </c>
      <c r="D81" s="85"/>
      <c r="E81" s="86">
        <v>800</v>
      </c>
      <c r="F81" s="110">
        <v>101.77</v>
      </c>
      <c r="G81" s="110">
        <v>6.86</v>
      </c>
      <c r="H81" s="87">
        <v>7</v>
      </c>
      <c r="I81" s="88">
        <v>708.59029813480242</v>
      </c>
      <c r="J81" s="89">
        <v>88.026991443191207</v>
      </c>
      <c r="K81" s="89">
        <f>100*(1-Table3[[#This Row],[Nd Ce]]/Table3[[#This Row],[Nd Ci]])</f>
        <v>87.577166710452914</v>
      </c>
      <c r="L81" s="90">
        <f>LOG(Table3[[#This Row],[Nd Ce]])</f>
        <v>1.9446158589396754</v>
      </c>
      <c r="M81" s="90">
        <f>(Table3[[#This Row],[Nd Ci]]-Table3[[#This Row],[Nd Ce]])*0.01/(Table3[[#This Row],[Msolid (mg)]]/1000)</f>
        <v>60.977037112273869</v>
      </c>
      <c r="N81" s="90">
        <f>LOG(Table3[[#This Row],[Nd q]])</f>
        <v>1.7851663180770567</v>
      </c>
      <c r="O81" s="91">
        <v>511.72737885349358</v>
      </c>
      <c r="P81" s="89">
        <v>31.947288797305841</v>
      </c>
      <c r="Q81" s="89">
        <f>100*(1-Table3[[#This Row],[Gd Ce]]/Table3[[#This Row],[Gd Ci]])</f>
        <v>93.756970973708192</v>
      </c>
      <c r="R81" s="90">
        <f>LOG(Table3[[#This Row],[Gd Ce]])</f>
        <v>1.5044340077109919</v>
      </c>
      <c r="S81" s="90">
        <f>(Table3[[#This Row],[Gd Ci]]-Table3[[#This Row],[Gd Ce]])*0.01/(Table3[[#This Row],[Msolid (mg)]]/1000)</f>
        <v>47.14356785459249</v>
      </c>
      <c r="T81" s="90">
        <f>LOG(Table3[[#This Row],[Gd q]])</f>
        <v>1.6734224471091095</v>
      </c>
      <c r="U81" s="91">
        <v>641.25584089339122</v>
      </c>
      <c r="V81" s="89">
        <v>21.605083202956479</v>
      </c>
      <c r="W81" s="89">
        <f>100*(1-Table3[[#This Row],[Ho Ce]]/Table3[[#This Row],[Ho Ci]])</f>
        <v>96.630816933712993</v>
      </c>
      <c r="X81" s="90">
        <f>LOG(Table3[[#This Row],[Ho Ce]])</f>
        <v>1.3345559431543212</v>
      </c>
      <c r="Y81" s="90">
        <f>(Table3[[#This Row],[Ho Ci]]-Table3[[#This Row],[Ho Ce]])*0.01/(Table3[[#This Row],[Msolid (mg)]]/1000)</f>
        <v>60.88736933186938</v>
      </c>
      <c r="Z81" s="97">
        <f>LOG(Table3[[#This Row],[Ho q]])</f>
        <v>1.7845272105575067</v>
      </c>
    </row>
    <row r="82" spans="1:26" x14ac:dyDescent="0.25">
      <c r="A82" s="96">
        <v>42585</v>
      </c>
      <c r="B82" s="83" t="s">
        <v>28</v>
      </c>
      <c r="C82" s="84" t="s">
        <v>44</v>
      </c>
      <c r="D82" s="85"/>
      <c r="E82" s="86">
        <v>1000</v>
      </c>
      <c r="F82" s="110">
        <v>100.54</v>
      </c>
      <c r="G82" s="110">
        <v>6.95</v>
      </c>
      <c r="H82" s="87">
        <v>7</v>
      </c>
      <c r="I82" s="88">
        <v>885.73787266850297</v>
      </c>
      <c r="J82" s="89">
        <v>106.196643643054</v>
      </c>
      <c r="K82" s="89">
        <f>100*(1-Table3[[#This Row],[Nd Ce]]/Table3[[#This Row],[Nd Ci]])</f>
        <v>88.010375651759077</v>
      </c>
      <c r="L82" s="90">
        <f>LOG(Table3[[#This Row],[Nd Ce]])</f>
        <v>2.0261107910360789</v>
      </c>
      <c r="M82" s="90">
        <f>(Table3[[#This Row],[Nd Ci]]-Table3[[#This Row],[Nd Ce]])*0.01/(Table3[[#This Row],[Msolid (mg)]]/1000)</f>
        <v>77.535431572055785</v>
      </c>
      <c r="N82" s="90">
        <f>LOG(Table3[[#This Row],[Nd q]])</f>
        <v>1.8895002085683228</v>
      </c>
      <c r="O82" s="91">
        <v>639.65922356686701</v>
      </c>
      <c r="P82" s="89">
        <v>65.694148652152094</v>
      </c>
      <c r="Q82" s="89">
        <f>100*(1-Table3[[#This Row],[Gd Ce]]/Table3[[#This Row],[Gd Ci]])</f>
        <v>89.7298207808482</v>
      </c>
      <c r="R82" s="90">
        <f>LOG(Table3[[#This Row],[Gd Ce]])</f>
        <v>1.8175266888710317</v>
      </c>
      <c r="S82" s="90">
        <f>(Table3[[#This Row],[Gd Ci]]-Table3[[#This Row],[Gd Ce]])*0.01/(Table3[[#This Row],[Msolid (mg)]]/1000)</f>
        <v>57.088231043834789</v>
      </c>
      <c r="T82" s="90">
        <f>LOG(Table3[[#This Row],[Gd q]])</f>
        <v>1.7565465860123974</v>
      </c>
      <c r="U82" s="91">
        <v>801.56980111673897</v>
      </c>
      <c r="V82" s="89">
        <v>76.422529074897497</v>
      </c>
      <c r="W82" s="89">
        <f>100*(1-Table3[[#This Row],[Ho Ce]]/Table3[[#This Row],[Ho Ci]])</f>
        <v>90.465892182012539</v>
      </c>
      <c r="X82" s="90">
        <f>LOG(Table3[[#This Row],[Ho Ce]])</f>
        <v>1.8832214058346965</v>
      </c>
      <c r="Y82" s="90">
        <f>(Table3[[#This Row],[Ho Ci]]-Table3[[#This Row],[Ho Ce]])*0.01/(Table3[[#This Row],[Msolid (mg)]]/1000)</f>
        <v>72.125250849596327</v>
      </c>
      <c r="Z82" s="97">
        <f>LOG(Table3[[#This Row],[Ho q]])</f>
        <v>1.8580873366304225</v>
      </c>
    </row>
    <row r="83" spans="1:26" x14ac:dyDescent="0.25">
      <c r="A83" s="96">
        <v>42585</v>
      </c>
      <c r="B83" s="83" t="s">
        <v>28</v>
      </c>
      <c r="C83" s="84" t="s">
        <v>44</v>
      </c>
      <c r="D83" s="85"/>
      <c r="E83" s="86">
        <v>2000</v>
      </c>
      <c r="F83" s="110">
        <v>99.99</v>
      </c>
      <c r="G83" s="110">
        <v>7.02</v>
      </c>
      <c r="H83" s="87">
        <v>7</v>
      </c>
      <c r="I83" s="88">
        <v>1771.4757453370059</v>
      </c>
      <c r="J83" s="89">
        <v>174.52352004329359</v>
      </c>
      <c r="K83" s="89">
        <f>100*(1-Table3[[#This Row],[Nd Ce]]/Table3[[#This Row],[Nd Ci]])</f>
        <v>90.148128163612412</v>
      </c>
      <c r="L83" s="90">
        <f>LOG(Table3[[#This Row],[Nd Ce]])</f>
        <v>2.2418539638836656</v>
      </c>
      <c r="M83" s="90">
        <f>(Table3[[#This Row],[Nd Ci]]-Table3[[#This Row],[Nd Ce]])*0.01/(Table3[[#This Row],[Msolid (mg)]]/1000)</f>
        <v>159.71119364873613</v>
      </c>
      <c r="N83" s="90">
        <f>LOG(Table3[[#This Row],[Nd q]])</f>
        <v>2.2033353555218054</v>
      </c>
      <c r="O83" s="91">
        <v>1279.318447133734</v>
      </c>
      <c r="P83" s="89">
        <v>111.0553773068098</v>
      </c>
      <c r="Q83" s="89">
        <f>100*(1-Table3[[#This Row],[Gd Ce]]/Table3[[#This Row],[Gd Ci]])</f>
        <v>91.3191764290099</v>
      </c>
      <c r="R83" s="90">
        <f>LOG(Table3[[#This Row],[Gd Ce]])</f>
        <v>2.0455395919537009</v>
      </c>
      <c r="S83" s="90">
        <f>(Table3[[#This Row],[Gd Ci]]-Table3[[#This Row],[Gd Ce]])*0.01/(Table3[[#This Row],[Msolid (mg)]]/1000)</f>
        <v>116.83799078177061</v>
      </c>
      <c r="T83" s="90">
        <f>LOG(Table3[[#This Row],[Gd q]])</f>
        <v>2.0675840799696674</v>
      </c>
      <c r="U83" s="91">
        <v>1603.1396022334779</v>
      </c>
      <c r="V83" s="89">
        <v>134.3829655254554</v>
      </c>
      <c r="W83" s="89">
        <f>100*(1-Table3[[#This Row],[Ho Ce]]/Table3[[#This Row],[Ho Ci]])</f>
        <v>91.617513201081522</v>
      </c>
      <c r="X83" s="90">
        <f>LOG(Table3[[#This Row],[Ho Ce]])</f>
        <v>2.1283442207478411</v>
      </c>
      <c r="Y83" s="90">
        <f>(Table3[[#This Row],[Ho Ci]]-Table3[[#This Row],[Ho Ce]])*0.01/(Table3[[#This Row],[Msolid (mg)]]/1000)</f>
        <v>146.89035270607289</v>
      </c>
      <c r="Z83" s="97">
        <f>LOG(Table3[[#This Row],[Ho q]])</f>
        <v>2.1669932736384516</v>
      </c>
    </row>
    <row r="84" spans="1:26" x14ac:dyDescent="0.25">
      <c r="A84" s="96">
        <v>42585</v>
      </c>
      <c r="B84" s="83" t="s">
        <v>28</v>
      </c>
      <c r="C84" s="84" t="s">
        <v>44</v>
      </c>
      <c r="D84" s="85"/>
      <c r="E84" s="86">
        <v>5000</v>
      </c>
      <c r="F84" s="110">
        <v>101.76</v>
      </c>
      <c r="G84" s="110">
        <v>6.83</v>
      </c>
      <c r="H84" s="87">
        <v>7</v>
      </c>
      <c r="I84" s="88">
        <v>4428.6893633425152</v>
      </c>
      <c r="J84" s="89">
        <v>788.73423454496003</v>
      </c>
      <c r="K84" s="89">
        <f>100*(1-Table3[[#This Row],[Nd Ce]]/Table3[[#This Row],[Nd Ci]])</f>
        <v>82.190346401950634</v>
      </c>
      <c r="L84" s="90">
        <f>LOG(Table3[[#This Row],[Nd Ce]])</f>
        <v>2.8969306915313582</v>
      </c>
      <c r="M84" s="90">
        <f>(Table3[[#This Row],[Nd Ci]]-Table3[[#This Row],[Nd Ce]])*0.01/(Table3[[#This Row],[Msolid (mg)]]/1000)</f>
        <v>357.69999300290436</v>
      </c>
      <c r="N84" s="90">
        <f>LOG(Table3[[#This Row],[Nd q]])</f>
        <v>2.5535189316535822</v>
      </c>
      <c r="O84" s="91">
        <v>3198.2961178343348</v>
      </c>
      <c r="P84" s="89">
        <v>270.098924274034</v>
      </c>
      <c r="Q84" s="89">
        <f>100*(1-Table3[[#This Row],[Gd Ce]]/Table3[[#This Row],[Gd Ci]])</f>
        <v>91.554911918008202</v>
      </c>
      <c r="R84" s="90">
        <f>LOG(Table3[[#This Row],[Gd Ce]])</f>
        <v>2.4315228545214702</v>
      </c>
      <c r="S84" s="90">
        <f>(Table3[[#This Row],[Gd Ci]]-Table3[[#This Row],[Gd Ce]])*0.01/(Table3[[#This Row],[Msolid (mg)]]/1000)</f>
        <v>287.75522735458935</v>
      </c>
      <c r="T84" s="90">
        <f>LOG(Table3[[#This Row],[Gd q]])</f>
        <v>2.4590232217566781</v>
      </c>
      <c r="U84" s="91">
        <v>4007.8490055836951</v>
      </c>
      <c r="V84" s="89">
        <v>154.57949392280298</v>
      </c>
      <c r="W84" s="89">
        <f>100*(1-Table3[[#This Row],[Ho Ce]]/Table3[[#This Row],[Ho Ci]])</f>
        <v>96.143080896824102</v>
      </c>
      <c r="X84" s="90">
        <f>LOG(Table3[[#This Row],[Ho Ce]])</f>
        <v>2.1891518811292214</v>
      </c>
      <c r="Y84" s="90">
        <f>(Table3[[#This Row],[Ho Ci]]-Table3[[#This Row],[Ho Ce]])*0.01/(Table3[[#This Row],[Msolid (mg)]]/1000)</f>
        <v>378.66249131887696</v>
      </c>
      <c r="Z84" s="97">
        <f>LOG(Table3[[#This Row],[Ho q]])</f>
        <v>2.5782522879040108</v>
      </c>
    </row>
    <row r="85" spans="1:26" ht="13.5" thickBot="1" x14ac:dyDescent="0.3">
      <c r="A85" s="98">
        <v>42585</v>
      </c>
      <c r="B85" s="134" t="s">
        <v>28</v>
      </c>
      <c r="C85" s="99" t="s">
        <v>44</v>
      </c>
      <c r="D85" s="100"/>
      <c r="E85" s="101">
        <v>10000</v>
      </c>
      <c r="F85" s="125">
        <v>103.69</v>
      </c>
      <c r="G85" s="125">
        <v>7.24</v>
      </c>
      <c r="H85" s="103">
        <v>7</v>
      </c>
      <c r="I85" s="104">
        <v>8857.3787266850304</v>
      </c>
      <c r="J85" s="105">
        <v>287.7</v>
      </c>
      <c r="K85" s="105">
        <f>100*(1-Table3[[#This Row],[Nd Ce]]/Table3[[#This Row],[Nd Ci]])</f>
        <v>96.751860692901914</v>
      </c>
      <c r="L85" s="106">
        <f>LOG(Table3[[#This Row],[Nd Ce]])</f>
        <v>2.4589398618903262</v>
      </c>
      <c r="M85" s="106">
        <f>(Table3[[#This Row],[Nd Ci]]-Table3[[#This Row],[Nd Ce]])*0.01/(Table3[[#This Row],[Msolid (mg)]]/1000)</f>
        <v>826.47108946716457</v>
      </c>
      <c r="N85" s="106">
        <f>LOG(Table3[[#This Row],[Nd q]])</f>
        <v>2.9172276662505032</v>
      </c>
      <c r="O85" s="107">
        <v>6396.5922356686697</v>
      </c>
      <c r="P85" s="105">
        <v>227.89999999999998</v>
      </c>
      <c r="Q85" s="105">
        <f>100*(1-Table3[[#This Row],[Gd Ce]]/Table3[[#This Row],[Gd Ci]])</f>
        <v>96.437165421782183</v>
      </c>
      <c r="R85" s="106">
        <f>LOG(Table3[[#This Row],[Gd Ce]])</f>
        <v>2.3577443251803754</v>
      </c>
      <c r="S85" s="106">
        <f>(Table3[[#This Row],[Gd Ci]]-Table3[[#This Row],[Gd Ce]])*0.01/(Table3[[#This Row],[Msolid (mg)]]/1000)</f>
        <v>594.91679387295494</v>
      </c>
      <c r="T85" s="106">
        <f>LOG(Table3[[#This Row],[Gd q]])</f>
        <v>2.7744562287726864</v>
      </c>
      <c r="U85" s="107">
        <v>8015.6980111673902</v>
      </c>
      <c r="V85" s="105">
        <v>250.99999999999997</v>
      </c>
      <c r="W85" s="105">
        <f>100*(1-Table3[[#This Row],[Ho Ce]]/Table3[[#This Row],[Ho Ci]])</f>
        <v>96.868644506687886</v>
      </c>
      <c r="X85" s="106">
        <f>LOG(Table3[[#This Row],[Ho Ce]])</f>
        <v>2.399673721481038</v>
      </c>
      <c r="Y85" s="106">
        <f>(Table3[[#This Row],[Ho Ci]]-Table3[[#This Row],[Ho Ce]])*0.01/(Table3[[#This Row],[Msolid (mg)]]/1000)</f>
        <v>748.83769034307932</v>
      </c>
      <c r="Z85" s="108">
        <f>LOG(Table3[[#This Row],[Ho q]])</f>
        <v>2.8743876950998142</v>
      </c>
    </row>
  </sheetData>
  <mergeCells count="3">
    <mergeCell ref="I1:N1"/>
    <mergeCell ref="O1:T1"/>
    <mergeCell ref="U1:Z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zoomScaleNormal="100" workbookViewId="0"/>
  </sheetViews>
  <sheetFormatPr defaultColWidth="9.140625" defaultRowHeight="12.75" x14ac:dyDescent="0.25"/>
  <cols>
    <col min="1" max="1" width="9.140625" style="28" customWidth="1"/>
    <col min="2" max="2" width="15.85546875" style="28" bestFit="1" customWidth="1"/>
    <col min="3" max="3" width="9.7109375" style="28" bestFit="1" customWidth="1"/>
    <col min="4" max="4" width="13.28515625" style="9" bestFit="1" customWidth="1"/>
    <col min="5" max="5" width="21.42578125" style="9" bestFit="1" customWidth="1"/>
    <col min="6" max="6" width="14.42578125" style="9" bestFit="1" customWidth="1"/>
    <col min="7" max="7" width="12.28515625" style="22" bestFit="1" customWidth="1"/>
    <col min="8" max="8" width="6.7109375" style="22" customWidth="1"/>
    <col min="9" max="11" width="7.28515625" style="22" customWidth="1"/>
    <col min="12" max="16384" width="9.140625" style="9"/>
  </cols>
  <sheetData>
    <row r="1" spans="1:11" s="8" customFormat="1" ht="13.5" thickBot="1" x14ac:dyDescent="0.3">
      <c r="A1" s="31"/>
      <c r="B1" s="31"/>
      <c r="C1" s="31"/>
      <c r="D1" s="6"/>
      <c r="E1" s="6"/>
      <c r="G1" s="33"/>
      <c r="H1" s="33"/>
      <c r="I1" s="152" t="s">
        <v>69</v>
      </c>
      <c r="J1" s="153"/>
      <c r="K1" s="154"/>
    </row>
    <row r="2" spans="1:11" s="8" customFormat="1" ht="13.5" thickBot="1" x14ac:dyDescent="0.3">
      <c r="A2" s="156" t="s">
        <v>3</v>
      </c>
      <c r="B2" s="156" t="s">
        <v>11</v>
      </c>
      <c r="C2" s="156" t="s">
        <v>12</v>
      </c>
      <c r="D2" s="157" t="s">
        <v>68</v>
      </c>
      <c r="E2" s="158" t="s">
        <v>140</v>
      </c>
      <c r="F2" s="155" t="s">
        <v>141</v>
      </c>
      <c r="G2" s="35" t="s">
        <v>50</v>
      </c>
      <c r="H2" s="36" t="s">
        <v>4</v>
      </c>
      <c r="I2" s="35" t="s">
        <v>0</v>
      </c>
      <c r="J2" s="35" t="s">
        <v>1</v>
      </c>
      <c r="K2" s="35" t="s">
        <v>2</v>
      </c>
    </row>
    <row r="3" spans="1:11" x14ac:dyDescent="0.25">
      <c r="A3" s="126">
        <v>42484</v>
      </c>
      <c r="B3" s="126" t="s">
        <v>7</v>
      </c>
      <c r="C3" s="126" t="s">
        <v>28</v>
      </c>
      <c r="D3" s="159" t="s">
        <v>70</v>
      </c>
      <c r="E3" s="160">
        <v>0</v>
      </c>
      <c r="F3" s="37">
        <v>100</v>
      </c>
      <c r="G3" s="24">
        <v>100.54</v>
      </c>
      <c r="H3" s="25">
        <v>6.79</v>
      </c>
      <c r="I3" s="24">
        <v>66.107353983435218</v>
      </c>
      <c r="J3" s="24">
        <v>66.107353983435303</v>
      </c>
      <c r="K3" s="24">
        <v>61.601536263368075</v>
      </c>
    </row>
    <row r="4" spans="1:11" x14ac:dyDescent="0.25">
      <c r="A4" s="126">
        <v>42484</v>
      </c>
      <c r="B4" s="126" t="s">
        <v>7</v>
      </c>
      <c r="C4" s="126" t="s">
        <v>28</v>
      </c>
      <c r="D4" s="159" t="s">
        <v>70</v>
      </c>
      <c r="E4" s="160">
        <v>0.1</v>
      </c>
      <c r="F4" s="37">
        <v>100</v>
      </c>
      <c r="G4" s="24">
        <v>99.84</v>
      </c>
      <c r="H4" s="25">
        <v>6.84</v>
      </c>
      <c r="I4" s="24">
        <v>65.700667180950205</v>
      </c>
      <c r="J4" s="24">
        <v>65.700667180950177</v>
      </c>
      <c r="K4" s="24">
        <v>60.198868688667886</v>
      </c>
    </row>
    <row r="5" spans="1:11" x14ac:dyDescent="0.25">
      <c r="A5" s="126">
        <v>42484</v>
      </c>
      <c r="B5" s="126" t="s">
        <v>7</v>
      </c>
      <c r="C5" s="126" t="s">
        <v>28</v>
      </c>
      <c r="D5" s="159" t="s">
        <v>70</v>
      </c>
      <c r="E5" s="160">
        <v>1</v>
      </c>
      <c r="F5" s="37">
        <v>100</v>
      </c>
      <c r="G5" s="24">
        <v>103.76</v>
      </c>
      <c r="H5" s="25">
        <v>6.81</v>
      </c>
      <c r="I5" s="24">
        <v>42.707620428125416</v>
      </c>
      <c r="J5" s="24">
        <v>42.707620428125445</v>
      </c>
      <c r="K5" s="24">
        <v>60.141963378432919</v>
      </c>
    </row>
    <row r="6" spans="1:11" x14ac:dyDescent="0.25">
      <c r="A6" s="126">
        <v>42484</v>
      </c>
      <c r="B6" s="126" t="s">
        <v>7</v>
      </c>
      <c r="C6" s="126" t="s">
        <v>28</v>
      </c>
      <c r="D6" s="159" t="s">
        <v>70</v>
      </c>
      <c r="E6" s="160">
        <v>10</v>
      </c>
      <c r="F6" s="37">
        <v>100</v>
      </c>
      <c r="G6" s="24">
        <v>101.25</v>
      </c>
      <c r="H6" s="25">
        <v>6.92</v>
      </c>
      <c r="I6" s="24">
        <v>65.097647380251928</v>
      </c>
      <c r="J6" s="24">
        <v>65.097647380251971</v>
      </c>
      <c r="K6" s="24">
        <v>60.786621671840557</v>
      </c>
    </row>
    <row r="7" spans="1:11" x14ac:dyDescent="0.25">
      <c r="A7" s="126">
        <v>42484</v>
      </c>
      <c r="B7" s="126" t="s">
        <v>7</v>
      </c>
      <c r="C7" s="126" t="s">
        <v>28</v>
      </c>
      <c r="D7" s="159" t="s">
        <v>70</v>
      </c>
      <c r="E7" s="160">
        <v>100</v>
      </c>
      <c r="F7" s="37">
        <v>100</v>
      </c>
      <c r="G7" s="24">
        <v>99.28</v>
      </c>
      <c r="H7" s="25">
        <v>7.02</v>
      </c>
      <c r="I7" s="24">
        <v>65.619731290528208</v>
      </c>
      <c r="J7" s="24">
        <v>65.619731290528279</v>
      </c>
      <c r="K7" s="24">
        <v>61.608623867731005</v>
      </c>
    </row>
    <row r="8" spans="1:11" ht="13.5" thickBot="1" x14ac:dyDescent="0.3">
      <c r="A8" s="161">
        <v>42484</v>
      </c>
      <c r="B8" s="161" t="s">
        <v>7</v>
      </c>
      <c r="C8" s="161" t="s">
        <v>28</v>
      </c>
      <c r="D8" s="162" t="s">
        <v>70</v>
      </c>
      <c r="E8" s="163">
        <v>1000</v>
      </c>
      <c r="F8" s="38">
        <v>100</v>
      </c>
      <c r="G8" s="26">
        <v>100.53</v>
      </c>
      <c r="H8" s="27">
        <v>6.85</v>
      </c>
      <c r="I8" s="26">
        <v>70.368545102242976</v>
      </c>
      <c r="J8" s="26">
        <v>70.36854510224299</v>
      </c>
      <c r="K8" s="26">
        <v>66.579690957730264</v>
      </c>
    </row>
    <row r="9" spans="1:11" x14ac:dyDescent="0.25">
      <c r="A9" s="126">
        <v>42484</v>
      </c>
      <c r="B9" s="126" t="s">
        <v>7</v>
      </c>
      <c r="C9" s="126" t="s">
        <v>28</v>
      </c>
      <c r="D9" s="159" t="s">
        <v>71</v>
      </c>
      <c r="E9" s="160">
        <v>0</v>
      </c>
      <c r="F9" s="37">
        <v>100</v>
      </c>
      <c r="G9" s="24">
        <v>100.54</v>
      </c>
      <c r="H9" s="25">
        <v>6.79</v>
      </c>
      <c r="I9" s="24">
        <v>66.107353983435218</v>
      </c>
      <c r="J9" s="24">
        <v>66.107353983435303</v>
      </c>
      <c r="K9" s="24">
        <v>61.601536263368075</v>
      </c>
    </row>
    <row r="10" spans="1:11" x14ac:dyDescent="0.25">
      <c r="A10" s="126">
        <v>42484</v>
      </c>
      <c r="B10" s="126" t="s">
        <v>7</v>
      </c>
      <c r="C10" s="126" t="s">
        <v>28</v>
      </c>
      <c r="D10" s="159" t="s">
        <v>71</v>
      </c>
      <c r="E10" s="160">
        <v>0.1</v>
      </c>
      <c r="F10" s="37">
        <v>100</v>
      </c>
      <c r="G10" s="24">
        <v>101.85</v>
      </c>
      <c r="H10" s="25">
        <v>6.95</v>
      </c>
      <c r="I10" s="24">
        <v>68.938581224845024</v>
      </c>
      <c r="J10" s="24">
        <v>68.938581224845024</v>
      </c>
      <c r="K10" s="24">
        <v>64.443391231426645</v>
      </c>
    </row>
    <row r="11" spans="1:11" x14ac:dyDescent="0.25">
      <c r="A11" s="126">
        <v>42484</v>
      </c>
      <c r="B11" s="126" t="s">
        <v>7</v>
      </c>
      <c r="C11" s="126" t="s">
        <v>28</v>
      </c>
      <c r="D11" s="159" t="s">
        <v>71</v>
      </c>
      <c r="E11" s="160">
        <v>1</v>
      </c>
      <c r="F11" s="37">
        <v>100</v>
      </c>
      <c r="G11" s="24">
        <v>99.97</v>
      </c>
      <c r="H11" s="25">
        <v>7.06</v>
      </c>
      <c r="I11" s="24">
        <v>66.88922631898204</v>
      </c>
      <c r="J11" s="24">
        <v>66.889226318982011</v>
      </c>
      <c r="K11" s="24">
        <v>62.490012166456999</v>
      </c>
    </row>
    <row r="12" spans="1:11" x14ac:dyDescent="0.25">
      <c r="A12" s="126">
        <v>42484</v>
      </c>
      <c r="B12" s="126" t="s">
        <v>7</v>
      </c>
      <c r="C12" s="126" t="s">
        <v>28</v>
      </c>
      <c r="D12" s="159" t="s">
        <v>71</v>
      </c>
      <c r="E12" s="160">
        <v>10</v>
      </c>
      <c r="F12" s="37">
        <v>100</v>
      </c>
      <c r="G12" s="24">
        <v>103.23</v>
      </c>
      <c r="H12" s="25">
        <v>6.98</v>
      </c>
      <c r="I12" s="24">
        <v>67.716254673750953</v>
      </c>
      <c r="J12" s="24">
        <v>67.716254673750996</v>
      </c>
      <c r="K12" s="24">
        <v>62.455419134584922</v>
      </c>
    </row>
    <row r="13" spans="1:11" x14ac:dyDescent="0.25">
      <c r="A13" s="126">
        <v>42484</v>
      </c>
      <c r="B13" s="126" t="s">
        <v>7</v>
      </c>
      <c r="C13" s="126" t="s">
        <v>28</v>
      </c>
      <c r="D13" s="159" t="s">
        <v>71</v>
      </c>
      <c r="E13" s="160">
        <v>100</v>
      </c>
      <c r="F13" s="37">
        <v>100</v>
      </c>
      <c r="G13" s="24">
        <v>97.48</v>
      </c>
      <c r="H13" s="25">
        <v>6.84</v>
      </c>
      <c r="I13" s="24">
        <v>72.262350785039928</v>
      </c>
      <c r="J13" s="24">
        <v>72.262350785039999</v>
      </c>
      <c r="K13" s="24">
        <v>68.145175948052511</v>
      </c>
    </row>
    <row r="14" spans="1:11" ht="13.5" thickBot="1" x14ac:dyDescent="0.3">
      <c r="A14" s="161">
        <v>42484</v>
      </c>
      <c r="B14" s="161" t="s">
        <v>7</v>
      </c>
      <c r="C14" s="161" t="s">
        <v>28</v>
      </c>
      <c r="D14" s="162" t="s">
        <v>71</v>
      </c>
      <c r="E14" s="163">
        <v>1000</v>
      </c>
      <c r="F14" s="38">
        <v>100</v>
      </c>
      <c r="G14" s="26">
        <v>98.31</v>
      </c>
      <c r="H14" s="27">
        <v>5.25</v>
      </c>
      <c r="I14" s="26">
        <v>66.548590537826996</v>
      </c>
      <c r="J14" s="26">
        <v>66.548590537827039</v>
      </c>
      <c r="K14" s="26">
        <v>58.943882985862686</v>
      </c>
    </row>
    <row r="15" spans="1:11" x14ac:dyDescent="0.25">
      <c r="A15" s="126">
        <v>42484</v>
      </c>
      <c r="B15" s="126" t="s">
        <v>7</v>
      </c>
      <c r="C15" s="126" t="s">
        <v>28</v>
      </c>
      <c r="D15" s="159" t="s">
        <v>72</v>
      </c>
      <c r="E15" s="160">
        <v>0</v>
      </c>
      <c r="F15" s="37">
        <v>100</v>
      </c>
      <c r="G15" s="24">
        <v>100.54</v>
      </c>
      <c r="H15" s="25">
        <v>6.79</v>
      </c>
      <c r="I15" s="24">
        <v>66.107353983435218</v>
      </c>
      <c r="J15" s="24">
        <v>66.107353983435303</v>
      </c>
      <c r="K15" s="24">
        <v>61.601536263368075</v>
      </c>
    </row>
    <row r="16" spans="1:11" x14ac:dyDescent="0.25">
      <c r="A16" s="126">
        <v>42484</v>
      </c>
      <c r="B16" s="126" t="s">
        <v>7</v>
      </c>
      <c r="C16" s="126" t="s">
        <v>28</v>
      </c>
      <c r="D16" s="159" t="s">
        <v>72</v>
      </c>
      <c r="E16" s="160">
        <v>0.1</v>
      </c>
      <c r="F16" s="37">
        <v>100</v>
      </c>
      <c r="G16" s="24">
        <v>99.78</v>
      </c>
      <c r="H16" s="25">
        <v>6.89</v>
      </c>
      <c r="I16" s="24">
        <v>67.704540022131198</v>
      </c>
      <c r="J16" s="24">
        <v>67.704540022131255</v>
      </c>
      <c r="K16" s="24">
        <v>63.663268030320232</v>
      </c>
    </row>
    <row r="17" spans="1:11" x14ac:dyDescent="0.25">
      <c r="A17" s="126">
        <v>42484</v>
      </c>
      <c r="B17" s="126" t="s">
        <v>7</v>
      </c>
      <c r="C17" s="126" t="s">
        <v>28</v>
      </c>
      <c r="D17" s="159" t="s">
        <v>72</v>
      </c>
      <c r="E17" s="160">
        <v>1</v>
      </c>
      <c r="F17" s="37">
        <v>100</v>
      </c>
      <c r="G17" s="24">
        <v>100.26</v>
      </c>
      <c r="H17" s="25">
        <v>6.95</v>
      </c>
      <c r="I17" s="24">
        <v>65.38108644510524</v>
      </c>
      <c r="J17" s="24">
        <v>65.38108644510524</v>
      </c>
      <c r="K17" s="24">
        <v>61.11455816131307</v>
      </c>
    </row>
    <row r="18" spans="1:11" x14ac:dyDescent="0.25">
      <c r="A18" s="126">
        <v>42484</v>
      </c>
      <c r="B18" s="126" t="s">
        <v>7</v>
      </c>
      <c r="C18" s="126" t="s">
        <v>28</v>
      </c>
      <c r="D18" s="159" t="s">
        <v>72</v>
      </c>
      <c r="E18" s="160">
        <v>10</v>
      </c>
      <c r="F18" s="37">
        <v>100</v>
      </c>
      <c r="G18" s="24">
        <v>99.92</v>
      </c>
      <c r="H18" s="25">
        <v>6.81</v>
      </c>
      <c r="I18" s="24">
        <v>70.755074122902357</v>
      </c>
      <c r="J18" s="24">
        <v>70.755074122902386</v>
      </c>
      <c r="K18" s="24">
        <v>65.746271348622827</v>
      </c>
    </row>
    <row r="19" spans="1:11" x14ac:dyDescent="0.25">
      <c r="A19" s="126">
        <v>42484</v>
      </c>
      <c r="B19" s="126" t="s">
        <v>7</v>
      </c>
      <c r="C19" s="126" t="s">
        <v>28</v>
      </c>
      <c r="D19" s="159" t="s">
        <v>72</v>
      </c>
      <c r="E19" s="160">
        <v>100</v>
      </c>
      <c r="F19" s="37">
        <v>100</v>
      </c>
      <c r="G19" s="24">
        <v>99.3</v>
      </c>
      <c r="H19" s="25">
        <v>5.5</v>
      </c>
      <c r="I19" s="24">
        <v>64.011851301272898</v>
      </c>
      <c r="J19" s="24">
        <v>64.011851301272955</v>
      </c>
      <c r="K19" s="24">
        <v>53.871024754867292</v>
      </c>
    </row>
    <row r="20" spans="1:11" ht="13.5" thickBot="1" x14ac:dyDescent="0.3">
      <c r="A20" s="161">
        <v>42484</v>
      </c>
      <c r="B20" s="161" t="s">
        <v>7</v>
      </c>
      <c r="C20" s="161" t="s">
        <v>28</v>
      </c>
      <c r="D20" s="162" t="s">
        <v>72</v>
      </c>
      <c r="E20" s="163">
        <v>1000</v>
      </c>
      <c r="F20" s="38">
        <v>100</v>
      </c>
      <c r="G20" s="26">
        <v>97.61</v>
      </c>
      <c r="H20" s="27">
        <v>3.97</v>
      </c>
      <c r="I20" s="26">
        <v>32.00050376151745</v>
      </c>
      <c r="J20" s="26">
        <v>32.000503761517521</v>
      </c>
      <c r="K20" s="26">
        <v>28.412309687642733</v>
      </c>
    </row>
    <row r="21" spans="1:11" x14ac:dyDescent="0.25">
      <c r="A21" s="126">
        <v>42510</v>
      </c>
      <c r="B21" s="126" t="s">
        <v>7</v>
      </c>
      <c r="C21" s="126" t="s">
        <v>28</v>
      </c>
      <c r="D21" s="159" t="s">
        <v>73</v>
      </c>
      <c r="E21" s="160">
        <v>0</v>
      </c>
      <c r="F21" s="37">
        <v>100</v>
      </c>
      <c r="G21" s="24">
        <v>102.94</v>
      </c>
      <c r="H21" s="25">
        <v>7.7</v>
      </c>
      <c r="I21" s="24">
        <v>85.284894582332527</v>
      </c>
      <c r="J21" s="24">
        <v>85.284894313731343</v>
      </c>
      <c r="K21" s="24">
        <v>86.375623043931853</v>
      </c>
    </row>
    <row r="22" spans="1:11" x14ac:dyDescent="0.25">
      <c r="A22" s="126">
        <v>42510</v>
      </c>
      <c r="B22" s="126" t="s">
        <v>7</v>
      </c>
      <c r="C22" s="126" t="s">
        <v>28</v>
      </c>
      <c r="D22" s="159" t="s">
        <v>73</v>
      </c>
      <c r="E22" s="160">
        <v>0.1</v>
      </c>
      <c r="F22" s="37">
        <v>100</v>
      </c>
      <c r="G22" s="24">
        <v>102.25</v>
      </c>
      <c r="H22" s="25">
        <v>7.6</v>
      </c>
      <c r="I22" s="24">
        <v>86.448047326750284</v>
      </c>
      <c r="J22" s="24">
        <v>86.447661192707287</v>
      </c>
      <c r="K22" s="24">
        <v>87.560855453807804</v>
      </c>
    </row>
    <row r="23" spans="1:11" x14ac:dyDescent="0.25">
      <c r="A23" s="126">
        <v>42510</v>
      </c>
      <c r="B23" s="126" t="s">
        <v>7</v>
      </c>
      <c r="C23" s="126" t="s">
        <v>28</v>
      </c>
      <c r="D23" s="159" t="s">
        <v>73</v>
      </c>
      <c r="E23" s="160">
        <v>1</v>
      </c>
      <c r="F23" s="37">
        <v>100</v>
      </c>
      <c r="G23" s="24">
        <v>101.72</v>
      </c>
      <c r="H23" s="25">
        <v>7.69</v>
      </c>
      <c r="I23" s="24">
        <v>83.838181656436262</v>
      </c>
      <c r="J23" s="24">
        <v>83.83821732876973</v>
      </c>
      <c r="K23" s="24">
        <v>85.106352150226044</v>
      </c>
    </row>
    <row r="24" spans="1:11" x14ac:dyDescent="0.25">
      <c r="A24" s="126">
        <v>42510</v>
      </c>
      <c r="B24" s="126" t="s">
        <v>7</v>
      </c>
      <c r="C24" s="126" t="s">
        <v>28</v>
      </c>
      <c r="D24" s="159" t="s">
        <v>73</v>
      </c>
      <c r="E24" s="160">
        <v>10</v>
      </c>
      <c r="F24" s="37">
        <v>100</v>
      </c>
      <c r="G24" s="24">
        <v>98.25</v>
      </c>
      <c r="H24" s="25">
        <v>7.48</v>
      </c>
      <c r="I24" s="24">
        <v>88.368472555822436</v>
      </c>
      <c r="J24" s="24">
        <v>88.368869849160177</v>
      </c>
      <c r="K24" s="24">
        <v>88.031760751130179</v>
      </c>
    </row>
    <row r="25" spans="1:11" x14ac:dyDescent="0.25">
      <c r="A25" s="126">
        <v>42510</v>
      </c>
      <c r="B25" s="126" t="s">
        <v>7</v>
      </c>
      <c r="C25" s="126" t="s">
        <v>28</v>
      </c>
      <c r="D25" s="159" t="s">
        <v>73</v>
      </c>
      <c r="E25" s="160">
        <v>100</v>
      </c>
      <c r="F25" s="37">
        <v>100</v>
      </c>
      <c r="G25" s="24">
        <v>99.64</v>
      </c>
      <c r="H25" s="25">
        <v>4.4800000000000004</v>
      </c>
      <c r="I25" s="24">
        <v>13.342896539453786</v>
      </c>
      <c r="J25" s="24">
        <v>13.34287786830396</v>
      </c>
      <c r="K25" s="24">
        <v>19.837429001970563</v>
      </c>
    </row>
    <row r="26" spans="1:11" ht="13.5" thickBot="1" x14ac:dyDescent="0.3">
      <c r="A26" s="161">
        <v>42510</v>
      </c>
      <c r="B26" s="161" t="s">
        <v>7</v>
      </c>
      <c r="C26" s="161" t="s">
        <v>28</v>
      </c>
      <c r="D26" s="162" t="s">
        <v>73</v>
      </c>
      <c r="E26" s="163">
        <v>1000</v>
      </c>
      <c r="F26" s="38">
        <v>100</v>
      </c>
      <c r="G26" s="26">
        <v>99.54</v>
      </c>
      <c r="H26" s="27">
        <v>4.13</v>
      </c>
      <c r="I26" s="26">
        <v>0</v>
      </c>
      <c r="J26" s="26">
        <v>0</v>
      </c>
      <c r="K26" s="26">
        <v>0</v>
      </c>
    </row>
    <row r="27" spans="1:11" x14ac:dyDescent="0.25">
      <c r="A27" s="164">
        <v>42510</v>
      </c>
      <c r="B27" s="165" t="s">
        <v>7</v>
      </c>
      <c r="C27" s="165" t="s">
        <v>28</v>
      </c>
      <c r="D27" s="166" t="s">
        <v>74</v>
      </c>
      <c r="E27" s="167">
        <v>0</v>
      </c>
      <c r="F27" s="168">
        <v>100</v>
      </c>
      <c r="G27" s="123">
        <v>102.94</v>
      </c>
      <c r="H27" s="124">
        <v>7.7</v>
      </c>
      <c r="I27" s="123">
        <v>85.284894582332527</v>
      </c>
      <c r="J27" s="123">
        <v>85.284894313731343</v>
      </c>
      <c r="K27" s="124">
        <v>86.375623043931853</v>
      </c>
    </row>
    <row r="28" spans="1:11" x14ac:dyDescent="0.25">
      <c r="A28" s="169">
        <v>42510</v>
      </c>
      <c r="B28" s="126" t="s">
        <v>7</v>
      </c>
      <c r="C28" s="126" t="s">
        <v>28</v>
      </c>
      <c r="D28" s="159" t="s">
        <v>74</v>
      </c>
      <c r="E28" s="160">
        <v>0.1</v>
      </c>
      <c r="F28" s="37">
        <v>100</v>
      </c>
      <c r="G28" s="24">
        <v>102.78</v>
      </c>
      <c r="H28" s="25">
        <v>7.59</v>
      </c>
      <c r="I28" s="24">
        <v>82.04563650920737</v>
      </c>
      <c r="J28" s="24">
        <v>82.045650941845324</v>
      </c>
      <c r="K28" s="25">
        <v>84.079054132375106</v>
      </c>
    </row>
    <row r="29" spans="1:11" x14ac:dyDescent="0.25">
      <c r="A29" s="169">
        <v>42510</v>
      </c>
      <c r="B29" s="126" t="s">
        <v>7</v>
      </c>
      <c r="C29" s="126" t="s">
        <v>28</v>
      </c>
      <c r="D29" s="159" t="s">
        <v>74</v>
      </c>
      <c r="E29" s="160">
        <v>1</v>
      </c>
      <c r="F29" s="37">
        <v>100</v>
      </c>
      <c r="G29" s="24">
        <v>101.57</v>
      </c>
      <c r="H29" s="25">
        <v>7.88</v>
      </c>
      <c r="I29" s="24">
        <v>80.156347300062265</v>
      </c>
      <c r="J29" s="24">
        <v>80.156611263209143</v>
      </c>
      <c r="K29" s="25">
        <v>82.575055059696297</v>
      </c>
    </row>
    <row r="30" spans="1:11" x14ac:dyDescent="0.25">
      <c r="A30" s="169">
        <v>42510</v>
      </c>
      <c r="B30" s="126" t="s">
        <v>7</v>
      </c>
      <c r="C30" s="126" t="s">
        <v>28</v>
      </c>
      <c r="D30" s="159" t="s">
        <v>74</v>
      </c>
      <c r="E30" s="160">
        <v>10</v>
      </c>
      <c r="F30" s="37">
        <v>100</v>
      </c>
      <c r="G30" s="24">
        <v>99.43</v>
      </c>
      <c r="H30" s="25">
        <v>7.75</v>
      </c>
      <c r="I30" s="24">
        <v>79.890579129970646</v>
      </c>
      <c r="J30" s="24">
        <v>79.89097983506727</v>
      </c>
      <c r="K30" s="25">
        <v>81.294192650979483</v>
      </c>
    </row>
    <row r="31" spans="1:11" x14ac:dyDescent="0.25">
      <c r="A31" s="169">
        <v>42510</v>
      </c>
      <c r="B31" s="126" t="s">
        <v>7</v>
      </c>
      <c r="C31" s="126" t="s">
        <v>28</v>
      </c>
      <c r="D31" s="159" t="s">
        <v>74</v>
      </c>
      <c r="E31" s="160">
        <v>100</v>
      </c>
      <c r="F31" s="37">
        <v>100</v>
      </c>
      <c r="G31" s="24">
        <v>101.12</v>
      </c>
      <c r="H31" s="25">
        <v>6.93</v>
      </c>
      <c r="I31" s="24">
        <v>79.109954630370964</v>
      </c>
      <c r="J31" s="24">
        <v>79.109975665061654</v>
      </c>
      <c r="K31" s="25">
        <v>76.253332560565667</v>
      </c>
    </row>
    <row r="32" spans="1:11" ht="13.5" thickBot="1" x14ac:dyDescent="0.3">
      <c r="A32" s="170">
        <v>42510</v>
      </c>
      <c r="B32" s="161" t="s">
        <v>7</v>
      </c>
      <c r="C32" s="161" t="s">
        <v>28</v>
      </c>
      <c r="D32" s="162" t="s">
        <v>74</v>
      </c>
      <c r="E32" s="163">
        <v>1000</v>
      </c>
      <c r="F32" s="38">
        <v>100</v>
      </c>
      <c r="G32" s="26">
        <v>101.64</v>
      </c>
      <c r="H32" s="27">
        <v>5.89</v>
      </c>
      <c r="I32" s="26">
        <v>71.813005960323821</v>
      </c>
      <c r="J32" s="26">
        <v>71.813269512712878</v>
      </c>
      <c r="K32" s="27">
        <v>66.342587226150457</v>
      </c>
    </row>
    <row r="33" spans="1:11" x14ac:dyDescent="0.25">
      <c r="A33" s="126">
        <v>42565</v>
      </c>
      <c r="B33" s="126" t="s">
        <v>6</v>
      </c>
      <c r="C33" s="126" t="s">
        <v>28</v>
      </c>
      <c r="D33" s="159" t="s">
        <v>70</v>
      </c>
      <c r="E33" s="160">
        <v>0</v>
      </c>
      <c r="F33" s="37">
        <v>100</v>
      </c>
      <c r="G33" s="24">
        <v>99.65</v>
      </c>
      <c r="H33" s="25">
        <v>2.0299999999999998</v>
      </c>
      <c r="I33" s="24">
        <v>96.550939963614312</v>
      </c>
      <c r="J33" s="24">
        <v>98.355112587670732</v>
      </c>
      <c r="K33" s="24">
        <v>98.260237256763745</v>
      </c>
    </row>
    <row r="34" spans="1:11" x14ac:dyDescent="0.25">
      <c r="A34" s="126">
        <v>42565</v>
      </c>
      <c r="B34" s="126" t="s">
        <v>6</v>
      </c>
      <c r="C34" s="126" t="s">
        <v>28</v>
      </c>
      <c r="D34" s="159" t="s">
        <v>70</v>
      </c>
      <c r="E34" s="160">
        <v>0.1</v>
      </c>
      <c r="F34" s="37">
        <v>100</v>
      </c>
      <c r="G34" s="24">
        <v>99.91</v>
      </c>
      <c r="H34" s="25">
        <v>2</v>
      </c>
      <c r="I34" s="24">
        <v>96.266135320107423</v>
      </c>
      <c r="J34" s="24">
        <v>98.008121077888518</v>
      </c>
      <c r="K34" s="24">
        <v>98.000024038172612</v>
      </c>
    </row>
    <row r="35" spans="1:11" x14ac:dyDescent="0.25">
      <c r="A35" s="126">
        <v>42565</v>
      </c>
      <c r="B35" s="126" t="s">
        <v>6</v>
      </c>
      <c r="C35" s="126" t="s">
        <v>28</v>
      </c>
      <c r="D35" s="159" t="s">
        <v>70</v>
      </c>
      <c r="E35" s="160">
        <v>1</v>
      </c>
      <c r="F35" s="37">
        <v>100</v>
      </c>
      <c r="G35" s="24">
        <v>100.65</v>
      </c>
      <c r="H35" s="25">
        <v>2.04</v>
      </c>
      <c r="I35" s="24">
        <v>96.500043316295589</v>
      </c>
      <c r="J35" s="24">
        <v>98.242894056847547</v>
      </c>
      <c r="K35" s="24">
        <v>98.141849256619508</v>
      </c>
    </row>
    <row r="36" spans="1:11" x14ac:dyDescent="0.25">
      <c r="A36" s="126">
        <v>42565</v>
      </c>
      <c r="B36" s="126" t="s">
        <v>6</v>
      </c>
      <c r="C36" s="126" t="s">
        <v>28</v>
      </c>
      <c r="D36" s="159" t="s">
        <v>70</v>
      </c>
      <c r="E36" s="160">
        <v>10</v>
      </c>
      <c r="F36" s="37">
        <v>100</v>
      </c>
      <c r="G36" s="24">
        <v>99.81</v>
      </c>
      <c r="H36" s="25">
        <v>2.0299999999999998</v>
      </c>
      <c r="I36" s="24">
        <v>96.282378930953826</v>
      </c>
      <c r="J36" s="24">
        <v>98.177925433739389</v>
      </c>
      <c r="K36" s="24">
        <v>98.121416809894114</v>
      </c>
    </row>
    <row r="37" spans="1:11" x14ac:dyDescent="0.25">
      <c r="A37" s="126">
        <v>42565</v>
      </c>
      <c r="B37" s="126" t="s">
        <v>6</v>
      </c>
      <c r="C37" s="126" t="s">
        <v>28</v>
      </c>
      <c r="D37" s="159" t="s">
        <v>70</v>
      </c>
      <c r="E37" s="160">
        <v>100</v>
      </c>
      <c r="F37" s="37">
        <v>100</v>
      </c>
      <c r="G37" s="24">
        <v>99.05</v>
      </c>
      <c r="H37" s="25">
        <v>2.0699999999999998</v>
      </c>
      <c r="I37" s="24">
        <v>96.484882612838945</v>
      </c>
      <c r="J37" s="24">
        <v>98.033222591362119</v>
      </c>
      <c r="K37" s="24">
        <v>97.875025540558397</v>
      </c>
    </row>
    <row r="38" spans="1:11" ht="13.5" thickBot="1" x14ac:dyDescent="0.3">
      <c r="A38" s="161">
        <v>42565</v>
      </c>
      <c r="B38" s="161" t="s">
        <v>6</v>
      </c>
      <c r="C38" s="161" t="s">
        <v>28</v>
      </c>
      <c r="D38" s="162" t="s">
        <v>70</v>
      </c>
      <c r="E38" s="163">
        <v>1000</v>
      </c>
      <c r="F38" s="38">
        <v>100</v>
      </c>
      <c r="G38" s="26">
        <v>99.71</v>
      </c>
      <c r="H38" s="27">
        <v>2.08</v>
      </c>
      <c r="I38" s="26">
        <v>96.346270466949662</v>
      </c>
      <c r="J38" s="26">
        <v>98.176448874123295</v>
      </c>
      <c r="K38" s="26">
        <v>98.140647347988605</v>
      </c>
    </row>
    <row r="39" spans="1:11" x14ac:dyDescent="0.25">
      <c r="A39" s="126">
        <v>42565</v>
      </c>
      <c r="B39" s="126" t="s">
        <v>6</v>
      </c>
      <c r="C39" s="126" t="s">
        <v>28</v>
      </c>
      <c r="D39" s="159" t="s">
        <v>71</v>
      </c>
      <c r="E39" s="160">
        <v>0</v>
      </c>
      <c r="F39" s="37">
        <v>100</v>
      </c>
      <c r="G39" s="24">
        <v>99.65</v>
      </c>
      <c r="H39" s="25">
        <v>2.0299999999999998</v>
      </c>
      <c r="I39" s="24">
        <v>96.550939963614312</v>
      </c>
      <c r="J39" s="24">
        <v>98.355112587670732</v>
      </c>
      <c r="K39" s="24">
        <v>98.260237256763745</v>
      </c>
    </row>
    <row r="40" spans="1:11" x14ac:dyDescent="0.25">
      <c r="A40" s="126">
        <v>42565</v>
      </c>
      <c r="B40" s="126" t="s">
        <v>6</v>
      </c>
      <c r="C40" s="126" t="s">
        <v>28</v>
      </c>
      <c r="D40" s="159" t="s">
        <v>71</v>
      </c>
      <c r="E40" s="160">
        <v>0.1</v>
      </c>
      <c r="F40" s="37">
        <v>100</v>
      </c>
      <c r="G40" s="24">
        <v>98.99</v>
      </c>
      <c r="H40" s="25">
        <v>2.06</v>
      </c>
      <c r="I40" s="24">
        <v>96.384172225591271</v>
      </c>
      <c r="J40" s="24">
        <v>98.194167589516425</v>
      </c>
      <c r="K40" s="24">
        <v>98.149060708404946</v>
      </c>
    </row>
    <row r="41" spans="1:11" x14ac:dyDescent="0.25">
      <c r="A41" s="126">
        <v>42565</v>
      </c>
      <c r="B41" s="126" t="s">
        <v>6</v>
      </c>
      <c r="C41" s="126" t="s">
        <v>28</v>
      </c>
      <c r="D41" s="159" t="s">
        <v>71</v>
      </c>
      <c r="E41" s="160">
        <v>1</v>
      </c>
      <c r="F41" s="37">
        <v>100</v>
      </c>
      <c r="G41" s="24">
        <v>101.88</v>
      </c>
      <c r="H41" s="25">
        <v>2.09</v>
      </c>
      <c r="I41" s="24">
        <v>96.260720783158632</v>
      </c>
      <c r="J41" s="24">
        <v>97.931339977851607</v>
      </c>
      <c r="K41" s="24">
        <v>97.962764870614535</v>
      </c>
    </row>
    <row r="42" spans="1:11" x14ac:dyDescent="0.25">
      <c r="A42" s="126">
        <v>42565</v>
      </c>
      <c r="B42" s="126" t="s">
        <v>6</v>
      </c>
      <c r="C42" s="126" t="s">
        <v>28</v>
      </c>
      <c r="D42" s="159" t="s">
        <v>71</v>
      </c>
      <c r="E42" s="160">
        <v>10</v>
      </c>
      <c r="F42" s="37">
        <v>100</v>
      </c>
      <c r="G42" s="24">
        <v>97.54</v>
      </c>
      <c r="H42" s="25">
        <v>2.0699999999999998</v>
      </c>
      <c r="I42" s="24">
        <v>96.439400502469027</v>
      </c>
      <c r="J42" s="24">
        <v>98.310815799187893</v>
      </c>
      <c r="K42" s="24">
        <v>98.185117967332118</v>
      </c>
    </row>
    <row r="43" spans="1:11" x14ac:dyDescent="0.25">
      <c r="A43" s="126">
        <v>42565</v>
      </c>
      <c r="B43" s="126" t="s">
        <v>6</v>
      </c>
      <c r="C43" s="126" t="s">
        <v>28</v>
      </c>
      <c r="D43" s="159" t="s">
        <v>71</v>
      </c>
      <c r="E43" s="160">
        <v>100</v>
      </c>
      <c r="F43" s="37">
        <v>100</v>
      </c>
      <c r="G43" s="24">
        <v>102.39</v>
      </c>
      <c r="H43" s="25">
        <v>2.09</v>
      </c>
      <c r="I43" s="24">
        <v>96.795677033700073</v>
      </c>
      <c r="J43" s="24">
        <v>98.335917312661508</v>
      </c>
      <c r="K43" s="24">
        <v>98.251222942031944</v>
      </c>
    </row>
    <row r="44" spans="1:11" ht="13.5" thickBot="1" x14ac:dyDescent="0.3">
      <c r="A44" s="161">
        <v>42565</v>
      </c>
      <c r="B44" s="161" t="s">
        <v>6</v>
      </c>
      <c r="C44" s="161" t="s">
        <v>28</v>
      </c>
      <c r="D44" s="162" t="s">
        <v>71</v>
      </c>
      <c r="E44" s="163">
        <v>1000</v>
      </c>
      <c r="F44" s="38">
        <v>100</v>
      </c>
      <c r="G44" s="26">
        <v>98.68</v>
      </c>
      <c r="H44" s="27">
        <v>1.99</v>
      </c>
      <c r="I44" s="26">
        <v>96.367928614744869</v>
      </c>
      <c r="J44" s="26">
        <v>98.384643779992615</v>
      </c>
      <c r="K44" s="26">
        <v>98.53246956166393</v>
      </c>
    </row>
    <row r="45" spans="1:11" x14ac:dyDescent="0.25">
      <c r="A45" s="126">
        <v>42565</v>
      </c>
      <c r="B45" s="126" t="s">
        <v>6</v>
      </c>
      <c r="C45" s="126" t="s">
        <v>28</v>
      </c>
      <c r="D45" s="159" t="s">
        <v>74</v>
      </c>
      <c r="E45" s="160">
        <v>0</v>
      </c>
      <c r="F45" s="37">
        <v>100</v>
      </c>
      <c r="G45" s="24">
        <v>99.65</v>
      </c>
      <c r="H45" s="25">
        <v>2.0299999999999998</v>
      </c>
      <c r="I45" s="24">
        <v>96.550939963614312</v>
      </c>
      <c r="J45" s="24">
        <v>98.355112587670732</v>
      </c>
      <c r="K45" s="24">
        <v>98.260237256763745</v>
      </c>
    </row>
    <row r="46" spans="1:11" x14ac:dyDescent="0.25">
      <c r="A46" s="126">
        <v>42565</v>
      </c>
      <c r="B46" s="126" t="s">
        <v>6</v>
      </c>
      <c r="C46" s="126" t="s">
        <v>28</v>
      </c>
      <c r="D46" s="159" t="s">
        <v>74</v>
      </c>
      <c r="E46" s="160">
        <v>0.1</v>
      </c>
      <c r="F46" s="37">
        <v>100</v>
      </c>
      <c r="G46" s="24">
        <v>100.47</v>
      </c>
      <c r="H46" s="25">
        <v>2.0699999999999998</v>
      </c>
      <c r="I46" s="24">
        <v>96.581261370527599</v>
      </c>
      <c r="J46" s="24">
        <v>98.096714654854196</v>
      </c>
      <c r="K46" s="24">
        <v>98.472374130118624</v>
      </c>
    </row>
    <row r="47" spans="1:11" x14ac:dyDescent="0.25">
      <c r="A47" s="126">
        <v>42565</v>
      </c>
      <c r="B47" s="126" t="s">
        <v>6</v>
      </c>
      <c r="C47" s="126" t="s">
        <v>28</v>
      </c>
      <c r="D47" s="159" t="s">
        <v>74</v>
      </c>
      <c r="E47" s="160">
        <v>1</v>
      </c>
      <c r="F47" s="37">
        <v>100</v>
      </c>
      <c r="G47" s="24">
        <v>99.18</v>
      </c>
      <c r="H47" s="25">
        <v>2.0699999999999998</v>
      </c>
      <c r="I47" s="24">
        <v>96.260720783158632</v>
      </c>
      <c r="J47" s="24">
        <v>98.486526393503141</v>
      </c>
      <c r="K47" s="24">
        <v>98.47117222148772</v>
      </c>
    </row>
    <row r="48" spans="1:11" x14ac:dyDescent="0.25">
      <c r="A48" s="126">
        <v>42565</v>
      </c>
      <c r="B48" s="126" t="s">
        <v>6</v>
      </c>
      <c r="C48" s="126" t="s">
        <v>28</v>
      </c>
      <c r="D48" s="159" t="s">
        <v>74</v>
      </c>
      <c r="E48" s="160">
        <v>10</v>
      </c>
      <c r="F48" s="37">
        <v>100</v>
      </c>
      <c r="G48" s="24">
        <v>97.4</v>
      </c>
      <c r="H48" s="25">
        <v>2.08</v>
      </c>
      <c r="I48" s="24">
        <v>95.71493545871958</v>
      </c>
      <c r="J48" s="24">
        <v>98.332964193429305</v>
      </c>
      <c r="K48" s="24">
        <v>98.405067246787908</v>
      </c>
    </row>
    <row r="49" spans="1:11" x14ac:dyDescent="0.25">
      <c r="A49" s="126">
        <v>42565</v>
      </c>
      <c r="B49" s="126" t="s">
        <v>6</v>
      </c>
      <c r="C49" s="126" t="s">
        <v>28</v>
      </c>
      <c r="D49" s="159" t="s">
        <v>74</v>
      </c>
      <c r="E49" s="160">
        <v>100</v>
      </c>
      <c r="F49" s="37">
        <v>100</v>
      </c>
      <c r="G49" s="24">
        <v>102.39</v>
      </c>
      <c r="H49" s="25">
        <v>2.02</v>
      </c>
      <c r="I49" s="24">
        <v>86.278480464350693</v>
      </c>
      <c r="J49" s="24">
        <v>96.465116279069761</v>
      </c>
      <c r="K49" s="24">
        <v>97.02767995576977</v>
      </c>
    </row>
    <row r="50" spans="1:11" ht="13.5" thickBot="1" x14ac:dyDescent="0.3">
      <c r="A50" s="161">
        <v>42565</v>
      </c>
      <c r="B50" s="161" t="s">
        <v>6</v>
      </c>
      <c r="C50" s="161" t="s">
        <v>28</v>
      </c>
      <c r="D50" s="162" t="s">
        <v>74</v>
      </c>
      <c r="E50" s="163">
        <v>1000</v>
      </c>
      <c r="F50" s="38">
        <v>100</v>
      </c>
      <c r="G50" s="26">
        <v>98.68</v>
      </c>
      <c r="H50" s="27">
        <v>2.0099999999999998</v>
      </c>
      <c r="I50" s="26">
        <v>31.929524387074416</v>
      </c>
      <c r="J50" s="26">
        <v>69.309708379475822</v>
      </c>
      <c r="K50" s="26">
        <v>75.24188411196981</v>
      </c>
    </row>
    <row r="51" spans="1:11" x14ac:dyDescent="0.25">
      <c r="A51" s="126">
        <v>42565</v>
      </c>
      <c r="B51" s="126" t="s">
        <v>6</v>
      </c>
      <c r="C51" s="126" t="s">
        <v>28</v>
      </c>
      <c r="D51" s="159" t="s">
        <v>73</v>
      </c>
      <c r="E51" s="160">
        <v>0</v>
      </c>
      <c r="F51" s="37">
        <v>100</v>
      </c>
      <c r="G51" s="24">
        <v>99.65</v>
      </c>
      <c r="H51" s="25">
        <v>2.0299999999999998</v>
      </c>
      <c r="I51" s="24">
        <v>96.550939963614312</v>
      </c>
      <c r="J51" s="24">
        <v>98.355112587670732</v>
      </c>
      <c r="K51" s="24">
        <v>98.260237256763745</v>
      </c>
    </row>
    <row r="52" spans="1:11" x14ac:dyDescent="0.25">
      <c r="A52" s="126">
        <v>42565</v>
      </c>
      <c r="B52" s="126" t="s">
        <v>6</v>
      </c>
      <c r="C52" s="126" t="s">
        <v>28</v>
      </c>
      <c r="D52" s="159" t="s">
        <v>73</v>
      </c>
      <c r="E52" s="160">
        <v>0.1</v>
      </c>
      <c r="F52" s="37">
        <v>100</v>
      </c>
      <c r="G52" s="24">
        <v>97.86</v>
      </c>
      <c r="H52" s="25">
        <v>2.08</v>
      </c>
      <c r="I52" s="24">
        <v>96.422073984232867</v>
      </c>
      <c r="J52" s="24">
        <v>98.454042081949055</v>
      </c>
      <c r="K52" s="24">
        <v>98.519248566723959</v>
      </c>
    </row>
    <row r="53" spans="1:11" x14ac:dyDescent="0.25">
      <c r="A53" s="126">
        <v>42565</v>
      </c>
      <c r="B53" s="126" t="s">
        <v>6</v>
      </c>
      <c r="C53" s="126" t="s">
        <v>28</v>
      </c>
      <c r="D53" s="159" t="s">
        <v>73</v>
      </c>
      <c r="E53" s="160">
        <v>1</v>
      </c>
      <c r="F53" s="37">
        <v>100</v>
      </c>
      <c r="G53" s="24">
        <v>989.05</v>
      </c>
      <c r="H53" s="25">
        <v>2.09</v>
      </c>
      <c r="I53" s="24">
        <v>96.522784371480554</v>
      </c>
      <c r="J53" s="24">
        <v>98.555924695459566</v>
      </c>
      <c r="K53" s="24">
        <v>98.579343998269252</v>
      </c>
    </row>
    <row r="54" spans="1:11" x14ac:dyDescent="0.25">
      <c r="A54" s="126">
        <v>42565</v>
      </c>
      <c r="B54" s="126" t="s">
        <v>6</v>
      </c>
      <c r="C54" s="126" t="s">
        <v>28</v>
      </c>
      <c r="D54" s="159" t="s">
        <v>73</v>
      </c>
      <c r="E54" s="160">
        <v>10</v>
      </c>
      <c r="F54" s="37">
        <v>100</v>
      </c>
      <c r="G54" s="24">
        <v>100.65</v>
      </c>
      <c r="H54" s="25">
        <v>2.0699999999999998</v>
      </c>
      <c r="I54" s="24">
        <v>96.59858788876376</v>
      </c>
      <c r="J54" s="24">
        <v>98.489479512735329</v>
      </c>
      <c r="K54" s="24">
        <v>98.528863835771205</v>
      </c>
    </row>
    <row r="55" spans="1:11" x14ac:dyDescent="0.25">
      <c r="A55" s="126">
        <v>42565</v>
      </c>
      <c r="B55" s="126" t="s">
        <v>6</v>
      </c>
      <c r="C55" s="126" t="s">
        <v>28</v>
      </c>
      <c r="D55" s="159" t="s">
        <v>73</v>
      </c>
      <c r="E55" s="160">
        <v>100</v>
      </c>
      <c r="F55" s="37">
        <v>100</v>
      </c>
      <c r="G55" s="24">
        <v>101.98</v>
      </c>
      <c r="H55" s="25">
        <v>2.1</v>
      </c>
      <c r="I55" s="24">
        <v>97.472494152300087</v>
      </c>
      <c r="J55" s="24">
        <v>98.694721299372475</v>
      </c>
      <c r="K55" s="24">
        <v>98.70554440451437</v>
      </c>
    </row>
    <row r="56" spans="1:11" ht="13.5" thickBot="1" x14ac:dyDescent="0.3">
      <c r="A56" s="161">
        <v>42565</v>
      </c>
      <c r="B56" s="161" t="s">
        <v>6</v>
      </c>
      <c r="C56" s="161" t="s">
        <v>28</v>
      </c>
      <c r="D56" s="162" t="s">
        <v>73</v>
      </c>
      <c r="E56" s="163">
        <v>1000</v>
      </c>
      <c r="F56" s="38">
        <v>100</v>
      </c>
      <c r="G56" s="26">
        <v>102.7</v>
      </c>
      <c r="H56" s="27">
        <v>3.16</v>
      </c>
      <c r="I56" s="26">
        <v>99.192151087239026</v>
      </c>
      <c r="J56" s="26">
        <v>98.389073458840898</v>
      </c>
      <c r="K56" s="26">
        <v>97.533683489381133</v>
      </c>
    </row>
    <row r="57" spans="1:11" x14ac:dyDescent="0.25">
      <c r="A57" s="164">
        <v>42565</v>
      </c>
      <c r="B57" s="165" t="s">
        <v>6</v>
      </c>
      <c r="C57" s="165" t="s">
        <v>28</v>
      </c>
      <c r="D57" s="166" t="s">
        <v>72</v>
      </c>
      <c r="E57" s="167">
        <v>0</v>
      </c>
      <c r="F57" s="168">
        <v>100</v>
      </c>
      <c r="G57" s="123">
        <v>99.65</v>
      </c>
      <c r="H57" s="124">
        <v>2.0299999999999998</v>
      </c>
      <c r="I57" s="123">
        <v>96.550939963614312</v>
      </c>
      <c r="J57" s="123">
        <v>98.355112587670732</v>
      </c>
      <c r="K57" s="124">
        <v>98.260237256763745</v>
      </c>
    </row>
    <row r="58" spans="1:11" x14ac:dyDescent="0.25">
      <c r="A58" s="169">
        <v>42565</v>
      </c>
      <c r="B58" s="126" t="s">
        <v>6</v>
      </c>
      <c r="C58" s="126" t="s">
        <v>28</v>
      </c>
      <c r="D58" s="159" t="s">
        <v>72</v>
      </c>
      <c r="E58" s="160">
        <v>0.1</v>
      </c>
      <c r="F58" s="37">
        <v>100</v>
      </c>
      <c r="G58" s="24">
        <v>97.78</v>
      </c>
      <c r="H58" s="25">
        <v>2.08</v>
      </c>
      <c r="I58" s="24">
        <v>96.123191544659107</v>
      </c>
      <c r="J58" s="24">
        <v>98.290143964562574</v>
      </c>
      <c r="K58" s="25">
        <v>98.350981358397135</v>
      </c>
    </row>
    <row r="59" spans="1:11" x14ac:dyDescent="0.25">
      <c r="A59" s="169">
        <v>42565</v>
      </c>
      <c r="B59" s="126" t="s">
        <v>6</v>
      </c>
      <c r="C59" s="126" t="s">
        <v>28</v>
      </c>
      <c r="D59" s="159" t="s">
        <v>72</v>
      </c>
      <c r="E59" s="160">
        <v>1</v>
      </c>
      <c r="F59" s="37">
        <v>100</v>
      </c>
      <c r="G59" s="24">
        <v>101.59</v>
      </c>
      <c r="H59" s="25">
        <v>2.09</v>
      </c>
      <c r="I59" s="24">
        <v>96.638655462184872</v>
      </c>
      <c r="J59" s="24">
        <v>98.538205980066436</v>
      </c>
      <c r="K59" s="25">
        <v>98.497614211367662</v>
      </c>
    </row>
    <row r="60" spans="1:11" x14ac:dyDescent="0.25">
      <c r="A60" s="169">
        <v>42565</v>
      </c>
      <c r="B60" s="126" t="s">
        <v>6</v>
      </c>
      <c r="C60" s="126" t="s">
        <v>28</v>
      </c>
      <c r="D60" s="159" t="s">
        <v>72</v>
      </c>
      <c r="E60" s="160">
        <v>10</v>
      </c>
      <c r="F60" s="37">
        <v>100</v>
      </c>
      <c r="G60" s="24">
        <v>97.19</v>
      </c>
      <c r="H60" s="25">
        <v>2.06</v>
      </c>
      <c r="I60" s="24">
        <v>95.840552715931736</v>
      </c>
      <c r="J60" s="24">
        <v>98.363971945367297</v>
      </c>
      <c r="K60" s="25">
        <v>98.3846348000625</v>
      </c>
    </row>
    <row r="61" spans="1:11" x14ac:dyDescent="0.25">
      <c r="A61" s="169">
        <v>42565</v>
      </c>
      <c r="B61" s="126" t="s">
        <v>6</v>
      </c>
      <c r="C61" s="126" t="s">
        <v>28</v>
      </c>
      <c r="D61" s="159" t="s">
        <v>72</v>
      </c>
      <c r="E61" s="160">
        <v>100</v>
      </c>
      <c r="F61" s="37">
        <v>100</v>
      </c>
      <c r="G61" s="24">
        <v>98.89</v>
      </c>
      <c r="H61" s="25">
        <v>2.02</v>
      </c>
      <c r="I61" s="24">
        <v>90.927401888590481</v>
      </c>
      <c r="J61" s="24">
        <v>97.119232188999632</v>
      </c>
      <c r="K61" s="25">
        <v>97.369022006947034</v>
      </c>
    </row>
    <row r="62" spans="1:11" ht="13.5" thickBot="1" x14ac:dyDescent="0.3">
      <c r="A62" s="170">
        <v>42565</v>
      </c>
      <c r="B62" s="161" t="s">
        <v>6</v>
      </c>
      <c r="C62" s="161" t="s">
        <v>28</v>
      </c>
      <c r="D62" s="162" t="s">
        <v>72</v>
      </c>
      <c r="E62" s="163">
        <v>1000</v>
      </c>
      <c r="F62" s="38">
        <v>100</v>
      </c>
      <c r="G62" s="26">
        <v>102.19</v>
      </c>
      <c r="H62" s="27">
        <v>1.89</v>
      </c>
      <c r="I62" s="26">
        <v>15.492073117906957</v>
      </c>
      <c r="J62" s="26">
        <v>26.454042081949058</v>
      </c>
      <c r="K62" s="27">
        <v>29.099409862862213</v>
      </c>
    </row>
    <row r="63" spans="1:11" x14ac:dyDescent="0.25">
      <c r="A63" s="164">
        <v>42572</v>
      </c>
      <c r="B63" s="165" t="s">
        <v>130</v>
      </c>
      <c r="C63" s="165" t="s">
        <v>28</v>
      </c>
      <c r="D63" s="166" t="s">
        <v>70</v>
      </c>
      <c r="E63" s="167">
        <v>0</v>
      </c>
      <c r="F63" s="168">
        <v>100</v>
      </c>
      <c r="G63" s="123">
        <v>104.43</v>
      </c>
      <c r="H63" s="124">
        <v>6.37</v>
      </c>
      <c r="I63" s="123">
        <v>46.764953094959772</v>
      </c>
      <c r="J63" s="123">
        <v>47.217917312403145</v>
      </c>
      <c r="K63" s="124">
        <v>57.284320763481269</v>
      </c>
    </row>
    <row r="64" spans="1:11" x14ac:dyDescent="0.25">
      <c r="A64" s="169">
        <v>42572</v>
      </c>
      <c r="B64" s="126" t="s">
        <v>130</v>
      </c>
      <c r="C64" s="126" t="s">
        <v>28</v>
      </c>
      <c r="D64" s="159" t="s">
        <v>70</v>
      </c>
      <c r="E64" s="160">
        <v>0.1</v>
      </c>
      <c r="F64" s="37">
        <v>100</v>
      </c>
      <c r="G64" s="24">
        <v>104.29</v>
      </c>
      <c r="H64" s="25">
        <v>6.49</v>
      </c>
      <c r="I64" s="24">
        <v>30.307128986445363</v>
      </c>
      <c r="J64" s="24">
        <v>32.727590861370793</v>
      </c>
      <c r="K64" s="25">
        <v>45.772982559858121</v>
      </c>
    </row>
    <row r="65" spans="1:11" x14ac:dyDescent="0.25">
      <c r="A65" s="169">
        <v>42572</v>
      </c>
      <c r="B65" s="126" t="s">
        <v>130</v>
      </c>
      <c r="C65" s="126" t="s">
        <v>28</v>
      </c>
      <c r="D65" s="159" t="s">
        <v>70</v>
      </c>
      <c r="E65" s="160">
        <v>10</v>
      </c>
      <c r="F65" s="37">
        <v>100</v>
      </c>
      <c r="G65" s="24">
        <v>98.59</v>
      </c>
      <c r="H65" s="25">
        <v>6.4</v>
      </c>
      <c r="I65" s="24">
        <v>43.072449206333872</v>
      </c>
      <c r="J65" s="24">
        <v>45.953107033944903</v>
      </c>
      <c r="K65" s="25">
        <v>51.218276255225717</v>
      </c>
    </row>
    <row r="66" spans="1:11" ht="13.5" thickBot="1" x14ac:dyDescent="0.3">
      <c r="A66" s="170">
        <v>42572</v>
      </c>
      <c r="B66" s="161" t="s">
        <v>130</v>
      </c>
      <c r="C66" s="161" t="s">
        <v>28</v>
      </c>
      <c r="D66" s="162" t="s">
        <v>70</v>
      </c>
      <c r="E66" s="163">
        <v>1000</v>
      </c>
      <c r="F66" s="38">
        <v>100</v>
      </c>
      <c r="G66" s="26">
        <v>98.99</v>
      </c>
      <c r="H66" s="27">
        <v>6.14</v>
      </c>
      <c r="I66" s="26">
        <v>35.347367810872697</v>
      </c>
      <c r="J66" s="26">
        <v>34.518572214167875</v>
      </c>
      <c r="K66" s="27">
        <v>36.080613149782536</v>
      </c>
    </row>
    <row r="67" spans="1:11" x14ac:dyDescent="0.25">
      <c r="A67" s="169">
        <v>42572</v>
      </c>
      <c r="B67" s="126" t="s">
        <v>130</v>
      </c>
      <c r="C67" s="126" t="s">
        <v>28</v>
      </c>
      <c r="D67" s="159" t="s">
        <v>71</v>
      </c>
      <c r="E67" s="160">
        <v>0</v>
      </c>
      <c r="F67" s="37">
        <v>100</v>
      </c>
      <c r="G67" s="24">
        <v>104.43</v>
      </c>
      <c r="H67" s="25">
        <v>6.37</v>
      </c>
      <c r="I67" s="24">
        <v>46.764953094959772</v>
      </c>
      <c r="J67" s="24">
        <v>47.217917312403145</v>
      </c>
      <c r="K67" s="25">
        <v>57.284320763481269</v>
      </c>
    </row>
    <row r="68" spans="1:11" x14ac:dyDescent="0.25">
      <c r="A68" s="169">
        <v>42572</v>
      </c>
      <c r="B68" s="126" t="s">
        <v>130</v>
      </c>
      <c r="C68" s="126" t="s">
        <v>28</v>
      </c>
      <c r="D68" s="159" t="s">
        <v>71</v>
      </c>
      <c r="E68" s="160">
        <v>0.1</v>
      </c>
      <c r="F68" s="37">
        <v>100</v>
      </c>
      <c r="G68" s="24">
        <v>101.38</v>
      </c>
      <c r="H68" s="25">
        <v>6.44</v>
      </c>
      <c r="I68" s="24">
        <v>38.905581265035217</v>
      </c>
      <c r="J68" s="24">
        <v>40.186472029195627</v>
      </c>
      <c r="K68" s="25">
        <v>49.676956209619526</v>
      </c>
    </row>
    <row r="69" spans="1:11" x14ac:dyDescent="0.25">
      <c r="A69" s="169">
        <v>42572</v>
      </c>
      <c r="B69" s="126" t="s">
        <v>130</v>
      </c>
      <c r="C69" s="126" t="s">
        <v>28</v>
      </c>
      <c r="D69" s="159" t="s">
        <v>71</v>
      </c>
      <c r="E69" s="160">
        <v>10</v>
      </c>
      <c r="F69" s="37">
        <v>100</v>
      </c>
      <c r="G69" s="24">
        <v>100.61</v>
      </c>
      <c r="H69" s="25">
        <v>6.4</v>
      </c>
      <c r="I69" s="24">
        <v>47.593882539345167</v>
      </c>
      <c r="J69" s="24">
        <v>47.107933809928518</v>
      </c>
      <c r="K69" s="25">
        <v>51.282673873569529</v>
      </c>
    </row>
    <row r="70" spans="1:11" ht="13.5" thickBot="1" x14ac:dyDescent="0.3">
      <c r="A70" s="170">
        <v>42572</v>
      </c>
      <c r="B70" s="161" t="s">
        <v>130</v>
      </c>
      <c r="C70" s="161" t="s">
        <v>28</v>
      </c>
      <c r="D70" s="162" t="s">
        <v>71</v>
      </c>
      <c r="E70" s="163">
        <v>1000</v>
      </c>
      <c r="F70" s="38">
        <v>100</v>
      </c>
      <c r="G70" s="26">
        <v>102.08</v>
      </c>
      <c r="H70" s="27">
        <v>6.54</v>
      </c>
      <c r="I70" s="26">
        <v>30.908054527713102</v>
      </c>
      <c r="J70" s="26">
        <v>32.761335799630054</v>
      </c>
      <c r="K70" s="27">
        <v>50.806553777289821</v>
      </c>
    </row>
    <row r="71" spans="1:11" x14ac:dyDescent="0.25">
      <c r="A71" s="169">
        <v>42572</v>
      </c>
      <c r="B71" s="126" t="s">
        <v>130</v>
      </c>
      <c r="C71" s="126" t="s">
        <v>28</v>
      </c>
      <c r="D71" s="159" t="s">
        <v>74</v>
      </c>
      <c r="E71" s="160">
        <v>0</v>
      </c>
      <c r="F71" s="37">
        <v>100</v>
      </c>
      <c r="G71" s="24">
        <v>104.43</v>
      </c>
      <c r="H71" s="25">
        <v>6.37</v>
      </c>
      <c r="I71" s="24">
        <v>46.764953094959772</v>
      </c>
      <c r="J71" s="24">
        <v>47.217917312403145</v>
      </c>
      <c r="K71" s="25">
        <v>57.284320763481269</v>
      </c>
    </row>
    <row r="72" spans="1:11" x14ac:dyDescent="0.25">
      <c r="A72" s="169">
        <v>42572</v>
      </c>
      <c r="B72" s="126" t="s">
        <v>130</v>
      </c>
      <c r="C72" s="126" t="s">
        <v>28</v>
      </c>
      <c r="D72" s="159" t="s">
        <v>74</v>
      </c>
      <c r="E72" s="160">
        <v>0.1</v>
      </c>
      <c r="F72" s="37">
        <v>100</v>
      </c>
      <c r="G72" s="24">
        <v>103.22</v>
      </c>
      <c r="H72" s="25">
        <v>6.57</v>
      </c>
      <c r="I72" s="24">
        <v>50.978194711468795</v>
      </c>
      <c r="J72" s="24">
        <v>52.703344498325258</v>
      </c>
      <c r="K72" s="25">
        <v>64.843123178919797</v>
      </c>
    </row>
    <row r="73" spans="1:11" x14ac:dyDescent="0.25">
      <c r="A73" s="169">
        <v>42572</v>
      </c>
      <c r="B73" s="126" t="s">
        <v>130</v>
      </c>
      <c r="C73" s="126" t="s">
        <v>28</v>
      </c>
      <c r="D73" s="159" t="s">
        <v>74</v>
      </c>
      <c r="E73" s="160">
        <v>10</v>
      </c>
      <c r="F73" s="37">
        <v>100</v>
      </c>
      <c r="G73" s="24">
        <v>101.01</v>
      </c>
      <c r="H73" s="25">
        <v>6.41</v>
      </c>
      <c r="I73" s="24">
        <v>35.470064826533466</v>
      </c>
      <c r="J73" s="24">
        <v>35.623406489026642</v>
      </c>
      <c r="K73" s="25">
        <v>39.373337274608346</v>
      </c>
    </row>
    <row r="74" spans="1:11" ht="13.5" thickBot="1" x14ac:dyDescent="0.3">
      <c r="A74" s="170">
        <v>42572</v>
      </c>
      <c r="B74" s="161" t="s">
        <v>130</v>
      </c>
      <c r="C74" s="161" t="s">
        <v>28</v>
      </c>
      <c r="D74" s="162" t="s">
        <v>74</v>
      </c>
      <c r="E74" s="163">
        <v>1000</v>
      </c>
      <c r="F74" s="38">
        <v>100</v>
      </c>
      <c r="G74" s="26">
        <v>100.76</v>
      </c>
      <c r="H74" s="27">
        <v>5.59</v>
      </c>
      <c r="I74" s="26">
        <v>18.2934487522583</v>
      </c>
      <c r="J74" s="26">
        <v>19.993251012348146</v>
      </c>
      <c r="K74" s="27">
        <v>20.705417845530171</v>
      </c>
    </row>
    <row r="75" spans="1:11" x14ac:dyDescent="0.25">
      <c r="A75" s="169">
        <v>42572</v>
      </c>
      <c r="B75" s="126" t="s">
        <v>130</v>
      </c>
      <c r="C75" s="126" t="s">
        <v>28</v>
      </c>
      <c r="D75" s="159" t="s">
        <v>73</v>
      </c>
      <c r="E75" s="160">
        <v>0</v>
      </c>
      <c r="F75" s="37">
        <v>100</v>
      </c>
      <c r="G75" s="24">
        <v>104.43</v>
      </c>
      <c r="H75" s="25">
        <v>6.37</v>
      </c>
      <c r="I75" s="24">
        <v>46.764953094959772</v>
      </c>
      <c r="J75" s="24">
        <v>47.217917312403145</v>
      </c>
      <c r="K75" s="25">
        <v>57.284320763481269</v>
      </c>
    </row>
    <row r="76" spans="1:11" x14ac:dyDescent="0.25">
      <c r="A76" s="169">
        <v>42572</v>
      </c>
      <c r="B76" s="126" t="s">
        <v>130</v>
      </c>
      <c r="C76" s="126" t="s">
        <v>28</v>
      </c>
      <c r="D76" s="159" t="s">
        <v>73</v>
      </c>
      <c r="E76" s="160">
        <v>0.1</v>
      </c>
      <c r="F76" s="37">
        <v>100</v>
      </c>
      <c r="G76" s="24">
        <v>97.48</v>
      </c>
      <c r="H76" s="25">
        <v>6.37</v>
      </c>
      <c r="I76" s="24">
        <v>32.56398118001681</v>
      </c>
      <c r="J76" s="24">
        <v>33.542468629705546</v>
      </c>
      <c r="K76" s="25">
        <v>42.424306405979486</v>
      </c>
    </row>
    <row r="77" spans="1:11" x14ac:dyDescent="0.25">
      <c r="A77" s="169">
        <v>42572</v>
      </c>
      <c r="B77" s="126" t="s">
        <v>130</v>
      </c>
      <c r="C77" s="126" t="s">
        <v>28</v>
      </c>
      <c r="D77" s="159" t="s">
        <v>73</v>
      </c>
      <c r="E77" s="160">
        <v>10</v>
      </c>
      <c r="F77" s="37">
        <v>100</v>
      </c>
      <c r="G77" s="24">
        <v>99.06</v>
      </c>
      <c r="H77" s="25">
        <v>5.77</v>
      </c>
      <c r="I77" s="24">
        <v>31.788188238476632</v>
      </c>
      <c r="J77" s="24">
        <v>32.637604359346092</v>
      </c>
      <c r="K77" s="25">
        <v>33.156327857776283</v>
      </c>
    </row>
    <row r="78" spans="1:11" ht="13.5" thickBot="1" x14ac:dyDescent="0.3">
      <c r="A78" s="170">
        <v>42572</v>
      </c>
      <c r="B78" s="161" t="s">
        <v>130</v>
      </c>
      <c r="C78" s="161" t="s">
        <v>28</v>
      </c>
      <c r="D78" s="162" t="s">
        <v>73</v>
      </c>
      <c r="E78" s="163">
        <v>1000</v>
      </c>
      <c r="F78" s="38">
        <v>100</v>
      </c>
      <c r="G78" s="26">
        <v>100.01</v>
      </c>
      <c r="H78" s="27">
        <v>3.86</v>
      </c>
      <c r="I78" s="26">
        <v>16.289719535876802</v>
      </c>
      <c r="J78" s="26">
        <v>12.758086287056935</v>
      </c>
      <c r="K78" s="27">
        <v>14.457793167518274</v>
      </c>
    </row>
    <row r="79" spans="1:11" x14ac:dyDescent="0.25">
      <c r="A79" s="169">
        <v>42572</v>
      </c>
      <c r="B79" s="126" t="s">
        <v>130</v>
      </c>
      <c r="C79" s="126" t="s">
        <v>28</v>
      </c>
      <c r="D79" s="159" t="s">
        <v>72</v>
      </c>
      <c r="E79" s="160">
        <v>0</v>
      </c>
      <c r="F79" s="37">
        <v>100</v>
      </c>
      <c r="G79" s="24">
        <v>104.43</v>
      </c>
      <c r="H79" s="25">
        <v>6.37</v>
      </c>
      <c r="I79" s="24">
        <v>46.764953094959772</v>
      </c>
      <c r="J79" s="24">
        <v>47.217917312403145</v>
      </c>
      <c r="K79" s="25">
        <v>57.284320763481269</v>
      </c>
    </row>
    <row r="80" spans="1:11" x14ac:dyDescent="0.25">
      <c r="A80" s="169">
        <v>42572</v>
      </c>
      <c r="B80" s="126" t="s">
        <v>130</v>
      </c>
      <c r="C80" s="126" t="s">
        <v>28</v>
      </c>
      <c r="D80" s="159" t="s">
        <v>72</v>
      </c>
      <c r="E80" s="160">
        <v>0.1</v>
      </c>
      <c r="F80" s="37">
        <v>100</v>
      </c>
      <c r="G80" s="24">
        <v>101.13</v>
      </c>
      <c r="H80" s="25">
        <v>5.09</v>
      </c>
      <c r="I80" s="24">
        <v>37.268976977402502</v>
      </c>
      <c r="J80" s="24">
        <v>36.272059191121329</v>
      </c>
      <c r="K80" s="25">
        <v>40.484987965035259</v>
      </c>
    </row>
    <row r="81" spans="1:11" ht="13.5" thickBot="1" x14ac:dyDescent="0.3">
      <c r="A81" s="170">
        <v>42572</v>
      </c>
      <c r="B81" s="161" t="s">
        <v>130</v>
      </c>
      <c r="C81" s="161" t="s">
        <v>28</v>
      </c>
      <c r="D81" s="162" t="s">
        <v>72</v>
      </c>
      <c r="E81" s="163">
        <v>10</v>
      </c>
      <c r="F81" s="38">
        <v>100</v>
      </c>
      <c r="G81" s="26">
        <v>101.21</v>
      </c>
      <c r="H81" s="27">
        <v>6.2</v>
      </c>
      <c r="I81" s="26">
        <v>45.236554049484582</v>
      </c>
      <c r="J81" s="26">
        <v>46.354296855471674</v>
      </c>
      <c r="K81" s="27">
        <v>48.55052573793337</v>
      </c>
    </row>
    <row r="82" spans="1:11" x14ac:dyDescent="0.25">
      <c r="A82" s="164">
        <v>42587</v>
      </c>
      <c r="B82" s="165" t="s">
        <v>131</v>
      </c>
      <c r="C82" s="165" t="s">
        <v>28</v>
      </c>
      <c r="D82" s="166" t="s">
        <v>70</v>
      </c>
      <c r="E82" s="167">
        <v>0</v>
      </c>
      <c r="F82" s="168">
        <v>100</v>
      </c>
      <c r="G82" s="123">
        <v>101.72</v>
      </c>
      <c r="H82" s="124">
        <v>7.13</v>
      </c>
      <c r="I82" s="123">
        <v>93.716147360170339</v>
      </c>
      <c r="J82" s="123">
        <v>96.149762903173468</v>
      </c>
      <c r="K82" s="124">
        <v>97.774017867781737</v>
      </c>
    </row>
    <row r="83" spans="1:11" x14ac:dyDescent="0.25">
      <c r="A83" s="169">
        <v>42587</v>
      </c>
      <c r="B83" s="126" t="s">
        <v>131</v>
      </c>
      <c r="C83" s="126" t="s">
        <v>28</v>
      </c>
      <c r="D83" s="159" t="s">
        <v>70</v>
      </c>
      <c r="E83" s="160">
        <v>0.1</v>
      </c>
      <c r="F83" s="37">
        <v>100</v>
      </c>
      <c r="G83" s="24">
        <v>97.83</v>
      </c>
      <c r="H83" s="25">
        <v>7.6</v>
      </c>
      <c r="I83" s="24">
        <v>92.958138325932865</v>
      </c>
      <c r="J83" s="24">
        <v>95.790698570984418</v>
      </c>
      <c r="K83" s="25">
        <v>97.426805509702547</v>
      </c>
    </row>
    <row r="84" spans="1:11" x14ac:dyDescent="0.25">
      <c r="A84" s="169">
        <v>42587</v>
      </c>
      <c r="B84" s="126" t="s">
        <v>131</v>
      </c>
      <c r="C84" s="126" t="s">
        <v>28</v>
      </c>
      <c r="D84" s="159" t="s">
        <v>70</v>
      </c>
      <c r="E84" s="160">
        <v>1</v>
      </c>
      <c r="F84" s="37">
        <v>100</v>
      </c>
      <c r="G84" s="24">
        <v>103.3</v>
      </c>
      <c r="H84" s="25">
        <v>7.21</v>
      </c>
      <c r="I84" s="24">
        <v>91.994231788841603</v>
      </c>
      <c r="J84" s="24">
        <v>95.497053242985899</v>
      </c>
      <c r="K84" s="25">
        <v>97.702271411737669</v>
      </c>
    </row>
    <row r="85" spans="1:11" x14ac:dyDescent="0.25">
      <c r="A85" s="169">
        <v>42587</v>
      </c>
      <c r="B85" s="126" t="s">
        <v>131</v>
      </c>
      <c r="C85" s="126" t="s">
        <v>28</v>
      </c>
      <c r="D85" s="159" t="s">
        <v>70</v>
      </c>
      <c r="E85" s="160">
        <v>10</v>
      </c>
      <c r="F85" s="37">
        <v>100</v>
      </c>
      <c r="G85" s="24">
        <v>100.68</v>
      </c>
      <c r="H85" s="25">
        <v>7.25</v>
      </c>
      <c r="I85" s="24">
        <v>91.676760177260093</v>
      </c>
      <c r="J85" s="24">
        <v>95.393924374751933</v>
      </c>
      <c r="K85" s="25">
        <v>97.517284439245159</v>
      </c>
    </row>
    <row r="86" spans="1:11" x14ac:dyDescent="0.25">
      <c r="A86" s="169">
        <v>42587</v>
      </c>
      <c r="B86" s="126" t="s">
        <v>131</v>
      </c>
      <c r="C86" s="126" t="s">
        <v>28</v>
      </c>
      <c r="D86" s="159" t="s">
        <v>70</v>
      </c>
      <c r="E86" s="160">
        <v>100</v>
      </c>
      <c r="F86" s="37">
        <v>100</v>
      </c>
      <c r="G86" s="24">
        <v>98.65</v>
      </c>
      <c r="H86" s="25">
        <v>7.29</v>
      </c>
      <c r="I86" s="24">
        <v>91.595430234165988</v>
      </c>
      <c r="J86" s="24">
        <v>93.37563919901018</v>
      </c>
      <c r="K86" s="25">
        <v>94.559264558878198</v>
      </c>
    </row>
    <row r="87" spans="1:11" ht="13.5" thickBot="1" x14ac:dyDescent="0.3">
      <c r="A87" s="170">
        <v>42587</v>
      </c>
      <c r="B87" s="161" t="s">
        <v>131</v>
      </c>
      <c r="C87" s="161" t="s">
        <v>28</v>
      </c>
      <c r="D87" s="162" t="s">
        <v>70</v>
      </c>
      <c r="E87" s="163">
        <v>1000</v>
      </c>
      <c r="F87" s="38">
        <v>100</v>
      </c>
      <c r="G87" s="26">
        <v>100.09</v>
      </c>
      <c r="H87" s="27">
        <v>7.26</v>
      </c>
      <c r="I87" s="26">
        <v>87.809472751357205</v>
      </c>
      <c r="J87" s="26">
        <v>92.27216732483835</v>
      </c>
      <c r="K87" s="27">
        <v>94.824136313810982</v>
      </c>
    </row>
    <row r="88" spans="1:11" x14ac:dyDescent="0.25">
      <c r="A88" s="169">
        <v>42587</v>
      </c>
      <c r="B88" s="126" t="s">
        <v>131</v>
      </c>
      <c r="C88" s="126" t="s">
        <v>28</v>
      </c>
      <c r="D88" s="159" t="s">
        <v>71</v>
      </c>
      <c r="E88" s="160">
        <v>0</v>
      </c>
      <c r="F88" s="37">
        <v>100</v>
      </c>
      <c r="G88" s="24">
        <v>101.72</v>
      </c>
      <c r="H88" s="25">
        <v>7.13</v>
      </c>
      <c r="I88" s="24">
        <v>93.716147360170339</v>
      </c>
      <c r="J88" s="24">
        <v>96.149762903173468</v>
      </c>
      <c r="K88" s="25">
        <v>97.774017867781737</v>
      </c>
    </row>
    <row r="89" spans="1:11" x14ac:dyDescent="0.25">
      <c r="A89" s="169">
        <v>42587</v>
      </c>
      <c r="B89" s="126" t="s">
        <v>131</v>
      </c>
      <c r="C89" s="126" t="s">
        <v>28</v>
      </c>
      <c r="D89" s="159" t="s">
        <v>71</v>
      </c>
      <c r="E89" s="160">
        <v>0.1</v>
      </c>
      <c r="F89" s="37">
        <v>100</v>
      </c>
      <c r="G89" s="24">
        <v>102.1</v>
      </c>
      <c r="H89" s="25">
        <v>7.33</v>
      </c>
      <c r="I89" s="24">
        <v>92.987768403244928</v>
      </c>
      <c r="J89" s="24">
        <v>95.323922903564608</v>
      </c>
      <c r="K89" s="25">
        <v>97.183550643194323</v>
      </c>
    </row>
    <row r="90" spans="1:11" x14ac:dyDescent="0.25">
      <c r="A90" s="169">
        <v>42587</v>
      </c>
      <c r="B90" s="126" t="s">
        <v>131</v>
      </c>
      <c r="C90" s="126" t="s">
        <v>28</v>
      </c>
      <c r="D90" s="159" t="s">
        <v>71</v>
      </c>
      <c r="E90" s="160">
        <v>1</v>
      </c>
      <c r="F90" s="37">
        <v>100</v>
      </c>
      <c r="G90" s="24">
        <v>98.49</v>
      </c>
      <c r="H90" s="25">
        <v>7.21</v>
      </c>
      <c r="I90" s="24">
        <v>93.752433562387779</v>
      </c>
      <c r="J90" s="24">
        <v>95.962315566172052</v>
      </c>
      <c r="K90" s="25">
        <v>97.705544963854351</v>
      </c>
    </row>
    <row r="91" spans="1:11" x14ac:dyDescent="0.25">
      <c r="A91" s="169">
        <v>42587</v>
      </c>
      <c r="B91" s="126" t="s">
        <v>131</v>
      </c>
      <c r="C91" s="126" t="s">
        <v>28</v>
      </c>
      <c r="D91" s="159" t="s">
        <v>71</v>
      </c>
      <c r="E91" s="160">
        <v>10</v>
      </c>
      <c r="F91" s="37">
        <v>100</v>
      </c>
      <c r="G91" s="24">
        <v>102.08</v>
      </c>
      <c r="H91" s="25">
        <v>7.24</v>
      </c>
      <c r="I91" s="24">
        <v>91.993073477821468</v>
      </c>
      <c r="J91" s="24">
        <v>94.366333909653434</v>
      </c>
      <c r="K91" s="25">
        <v>97.198630479124503</v>
      </c>
    </row>
    <row r="92" spans="1:11" x14ac:dyDescent="0.25">
      <c r="A92" s="169">
        <v>42587</v>
      </c>
      <c r="B92" s="126" t="s">
        <v>131</v>
      </c>
      <c r="C92" s="126" t="s">
        <v>28</v>
      </c>
      <c r="D92" s="159" t="s">
        <v>71</v>
      </c>
      <c r="E92" s="160">
        <v>100</v>
      </c>
      <c r="F92" s="37">
        <v>100</v>
      </c>
      <c r="G92" s="24">
        <v>102.44</v>
      </c>
      <c r="H92" s="25">
        <v>7.29</v>
      </c>
      <c r="I92" s="24">
        <v>90.925903420556182</v>
      </c>
      <c r="J92" s="24">
        <v>94.858552551383482</v>
      </c>
      <c r="K92" s="25">
        <v>96.87267402555679</v>
      </c>
    </row>
    <row r="93" spans="1:11" ht="13.5" thickBot="1" x14ac:dyDescent="0.3">
      <c r="A93" s="170">
        <v>42587</v>
      </c>
      <c r="B93" s="161" t="s">
        <v>131</v>
      </c>
      <c r="C93" s="161" t="s">
        <v>28</v>
      </c>
      <c r="D93" s="162" t="s">
        <v>71</v>
      </c>
      <c r="E93" s="163">
        <v>1000</v>
      </c>
      <c r="F93" s="38">
        <v>100</v>
      </c>
      <c r="G93" s="26">
        <v>103.73</v>
      </c>
      <c r="H93" s="27">
        <v>7.35</v>
      </c>
      <c r="I93" s="26">
        <v>83.699397520964368</v>
      </c>
      <c r="J93" s="26">
        <v>89.302448186400426</v>
      </c>
      <c r="K93" s="27">
        <v>92.25940421830137</v>
      </c>
    </row>
    <row r="94" spans="1:11" x14ac:dyDescent="0.25">
      <c r="A94" s="169">
        <v>42587</v>
      </c>
      <c r="B94" s="126" t="s">
        <v>131</v>
      </c>
      <c r="C94" s="126" t="s">
        <v>28</v>
      </c>
      <c r="D94" s="159" t="s">
        <v>74</v>
      </c>
      <c r="E94" s="160">
        <v>0</v>
      </c>
      <c r="F94" s="37">
        <v>100</v>
      </c>
      <c r="G94" s="24">
        <v>101.72</v>
      </c>
      <c r="H94" s="25">
        <v>7.13</v>
      </c>
      <c r="I94" s="24">
        <v>93.716147360170339</v>
      </c>
      <c r="J94" s="24">
        <v>96.149762903173468</v>
      </c>
      <c r="K94" s="25">
        <v>97.774017867781737</v>
      </c>
    </row>
    <row r="95" spans="1:11" x14ac:dyDescent="0.25">
      <c r="A95" s="169">
        <v>42587</v>
      </c>
      <c r="B95" s="126" t="s">
        <v>131</v>
      </c>
      <c r="C95" s="126" t="s">
        <v>28</v>
      </c>
      <c r="D95" s="159" t="s">
        <v>74</v>
      </c>
      <c r="E95" s="160">
        <v>0.1</v>
      </c>
      <c r="F95" s="37">
        <v>100</v>
      </c>
      <c r="G95" s="24">
        <v>100.97</v>
      </c>
      <c r="H95" s="25">
        <v>7.35</v>
      </c>
      <c r="I95" s="24">
        <v>93.606432934474526</v>
      </c>
      <c r="J95" s="24">
        <v>95.279175754316427</v>
      </c>
      <c r="K95" s="25">
        <v>96.740435464322914</v>
      </c>
    </row>
    <row r="96" spans="1:11" x14ac:dyDescent="0.25">
      <c r="A96" s="169">
        <v>42587</v>
      </c>
      <c r="B96" s="126" t="s">
        <v>131</v>
      </c>
      <c r="C96" s="126" t="s">
        <v>28</v>
      </c>
      <c r="D96" s="159" t="s">
        <v>74</v>
      </c>
      <c r="E96" s="160">
        <v>1</v>
      </c>
      <c r="F96" s="37">
        <v>100</v>
      </c>
      <c r="G96" s="24">
        <v>97.21</v>
      </c>
      <c r="H96" s="25">
        <v>7.34</v>
      </c>
      <c r="I96" s="24">
        <v>86.991239016505176</v>
      </c>
      <c r="J96" s="24">
        <v>84.110287301969294</v>
      </c>
      <c r="K96" s="25">
        <v>85.489717873030386</v>
      </c>
    </row>
    <row r="97" spans="1:11" x14ac:dyDescent="0.25">
      <c r="A97" s="169">
        <v>42587</v>
      </c>
      <c r="B97" s="126" t="s">
        <v>131</v>
      </c>
      <c r="C97" s="126" t="s">
        <v>28</v>
      </c>
      <c r="D97" s="159" t="s">
        <v>74</v>
      </c>
      <c r="E97" s="160">
        <v>10</v>
      </c>
      <c r="F97" s="37">
        <v>100</v>
      </c>
      <c r="G97" s="24">
        <v>98.08</v>
      </c>
      <c r="H97" s="25">
        <v>7.25</v>
      </c>
      <c r="I97" s="24">
        <v>91.155933186836776</v>
      </c>
      <c r="J97" s="24">
        <v>94.982352997636781</v>
      </c>
      <c r="K97" s="25">
        <v>96.748555375977631</v>
      </c>
    </row>
    <row r="98" spans="1:11" x14ac:dyDescent="0.25">
      <c r="A98" s="169">
        <v>42587</v>
      </c>
      <c r="B98" s="126" t="s">
        <v>131</v>
      </c>
      <c r="C98" s="126" t="s">
        <v>28</v>
      </c>
      <c r="D98" s="159" t="s">
        <v>74</v>
      </c>
      <c r="E98" s="160">
        <v>100</v>
      </c>
      <c r="F98" s="37">
        <v>100</v>
      </c>
      <c r="G98" s="24">
        <v>100.87</v>
      </c>
      <c r="H98" s="25">
        <v>6.74</v>
      </c>
      <c r="I98" s="24">
        <v>66.285408958561405</v>
      </c>
      <c r="J98" s="24">
        <v>78.272275896722689</v>
      </c>
      <c r="K98" s="25">
        <v>82.159394107219384</v>
      </c>
    </row>
    <row r="99" spans="1:11" ht="13.5" thickBot="1" x14ac:dyDescent="0.3">
      <c r="A99" s="170">
        <v>42587</v>
      </c>
      <c r="B99" s="161" t="s">
        <v>131</v>
      </c>
      <c r="C99" s="161" t="s">
        <v>28</v>
      </c>
      <c r="D99" s="162" t="s">
        <v>74</v>
      </c>
      <c r="E99" s="163">
        <v>1000</v>
      </c>
      <c r="F99" s="38">
        <v>100</v>
      </c>
      <c r="G99" s="26">
        <v>103.11</v>
      </c>
      <c r="H99" s="27">
        <v>6.18</v>
      </c>
      <c r="I99" s="26">
        <v>17.88672598742901</v>
      </c>
      <c r="J99" s="26">
        <v>23.504748360226756</v>
      </c>
      <c r="K99" s="27">
        <v>25.388451779613675</v>
      </c>
    </row>
    <row r="100" spans="1:11" x14ac:dyDescent="0.25">
      <c r="A100" s="169">
        <v>42587</v>
      </c>
      <c r="B100" s="126" t="s">
        <v>131</v>
      </c>
      <c r="C100" s="126" t="s">
        <v>28</v>
      </c>
      <c r="D100" s="159" t="s">
        <v>73</v>
      </c>
      <c r="E100" s="160">
        <v>0</v>
      </c>
      <c r="F100" s="37">
        <v>100</v>
      </c>
      <c r="G100" s="24">
        <v>101.72</v>
      </c>
      <c r="H100" s="25">
        <v>7.13</v>
      </c>
      <c r="I100" s="24">
        <v>93.716147360170339</v>
      </c>
      <c r="J100" s="24">
        <v>96.149762903173468</v>
      </c>
      <c r="K100" s="25">
        <v>97.774017867781737</v>
      </c>
    </row>
    <row r="101" spans="1:11" x14ac:dyDescent="0.25">
      <c r="A101" s="169">
        <v>42587</v>
      </c>
      <c r="B101" s="126" t="s">
        <v>131</v>
      </c>
      <c r="C101" s="126" t="s">
        <v>28</v>
      </c>
      <c r="D101" s="159" t="s">
        <v>73</v>
      </c>
      <c r="E101" s="160">
        <v>0.1</v>
      </c>
      <c r="F101" s="37">
        <v>100</v>
      </c>
      <c r="G101" s="24">
        <v>99.97</v>
      </c>
      <c r="H101" s="25">
        <v>7.19</v>
      </c>
      <c r="I101" s="24">
        <v>93.330187142091873</v>
      </c>
      <c r="J101" s="24">
        <v>94.976386711070376</v>
      </c>
      <c r="K101" s="25">
        <v>96.36343956606845</v>
      </c>
    </row>
    <row r="102" spans="1:11" x14ac:dyDescent="0.25">
      <c r="A102" s="169">
        <v>42587</v>
      </c>
      <c r="B102" s="126" t="s">
        <v>131</v>
      </c>
      <c r="C102" s="126" t="s">
        <v>28</v>
      </c>
      <c r="D102" s="159" t="s">
        <v>73</v>
      </c>
      <c r="E102" s="160">
        <v>1</v>
      </c>
      <c r="F102" s="37">
        <v>100</v>
      </c>
      <c r="G102" s="24">
        <v>97.86</v>
      </c>
      <c r="H102" s="25">
        <v>7.53</v>
      </c>
      <c r="I102" s="24">
        <v>87.320003020367423</v>
      </c>
      <c r="J102" s="24">
        <v>85.33188447644477</v>
      </c>
      <c r="K102" s="25">
        <v>89.759631416029436</v>
      </c>
    </row>
    <row r="103" spans="1:11" x14ac:dyDescent="0.25">
      <c r="A103" s="169">
        <v>42587</v>
      </c>
      <c r="B103" s="126" t="s">
        <v>131</v>
      </c>
      <c r="C103" s="126" t="s">
        <v>28</v>
      </c>
      <c r="D103" s="159" t="s">
        <v>73</v>
      </c>
      <c r="E103" s="160">
        <v>10</v>
      </c>
      <c r="F103" s="37">
        <v>100</v>
      </c>
      <c r="G103" s="24">
        <v>102.76</v>
      </c>
      <c r="H103" s="25">
        <v>7.32</v>
      </c>
      <c r="I103" s="24">
        <v>53.947830717775759</v>
      </c>
      <c r="J103" s="24">
        <v>64.00837628804274</v>
      </c>
      <c r="K103" s="25">
        <v>70.966675884889071</v>
      </c>
    </row>
    <row r="104" spans="1:11" x14ac:dyDescent="0.25">
      <c r="A104" s="169">
        <v>42587</v>
      </c>
      <c r="B104" s="126" t="s">
        <v>131</v>
      </c>
      <c r="C104" s="126" t="s">
        <v>28</v>
      </c>
      <c r="D104" s="159" t="s">
        <v>73</v>
      </c>
      <c r="E104" s="160">
        <v>100</v>
      </c>
      <c r="F104" s="37">
        <v>100</v>
      </c>
      <c r="G104" s="24">
        <v>97.12</v>
      </c>
      <c r="H104" s="25">
        <v>3.96</v>
      </c>
      <c r="I104" s="24">
        <v>11.372367035500474</v>
      </c>
      <c r="J104" s="24">
        <v>12.36867448399498</v>
      </c>
      <c r="K104" s="25">
        <v>12.752709257503192</v>
      </c>
    </row>
    <row r="105" spans="1:11" ht="13.5" thickBot="1" x14ac:dyDescent="0.3">
      <c r="A105" s="170">
        <v>42587</v>
      </c>
      <c r="B105" s="161" t="s">
        <v>131</v>
      </c>
      <c r="C105" s="161" t="s">
        <v>28</v>
      </c>
      <c r="D105" s="162" t="s">
        <v>73</v>
      </c>
      <c r="E105" s="163">
        <v>1000</v>
      </c>
      <c r="F105" s="38">
        <v>100</v>
      </c>
      <c r="G105" s="26">
        <v>98.48</v>
      </c>
      <c r="H105" s="27">
        <v>3.79</v>
      </c>
      <c r="I105" s="26">
        <v>5.5638528458576424</v>
      </c>
      <c r="J105" s="26">
        <v>5.5879898012532569</v>
      </c>
      <c r="K105" s="27">
        <v>6.4122182425526697</v>
      </c>
    </row>
    <row r="106" spans="1:11" x14ac:dyDescent="0.25">
      <c r="A106" s="169">
        <v>42587</v>
      </c>
      <c r="B106" s="126" t="s">
        <v>131</v>
      </c>
      <c r="C106" s="126" t="s">
        <v>28</v>
      </c>
      <c r="D106" s="159" t="s">
        <v>72</v>
      </c>
      <c r="E106" s="160">
        <v>0</v>
      </c>
      <c r="F106" s="37">
        <v>100</v>
      </c>
      <c r="G106" s="24">
        <v>101.72</v>
      </c>
      <c r="H106" s="25">
        <v>7.13</v>
      </c>
      <c r="I106" s="24">
        <v>93.716147360170339</v>
      </c>
      <c r="J106" s="24">
        <v>96.149762903173468</v>
      </c>
      <c r="K106" s="25">
        <v>97.774017867781737</v>
      </c>
    </row>
    <row r="107" spans="1:11" x14ac:dyDescent="0.25">
      <c r="A107" s="169">
        <v>42587</v>
      </c>
      <c r="B107" s="126" t="s">
        <v>131</v>
      </c>
      <c r="C107" s="126" t="s">
        <v>28</v>
      </c>
      <c r="D107" s="159" t="s">
        <v>72</v>
      </c>
      <c r="E107" s="160">
        <v>0.1</v>
      </c>
      <c r="F107" s="37">
        <v>100</v>
      </c>
      <c r="G107" s="24">
        <v>100.19</v>
      </c>
      <c r="H107" s="25">
        <v>6.37</v>
      </c>
      <c r="I107" s="24">
        <v>64.363242418408362</v>
      </c>
      <c r="J107" s="24">
        <v>68.687436527761349</v>
      </c>
      <c r="K107" s="25">
        <v>73.875924232034322</v>
      </c>
    </row>
    <row r="108" spans="1:11" x14ac:dyDescent="0.25">
      <c r="A108" s="169">
        <v>42587</v>
      </c>
      <c r="B108" s="126" t="s">
        <v>131</v>
      </c>
      <c r="C108" s="126" t="s">
        <v>28</v>
      </c>
      <c r="D108" s="159" t="s">
        <v>72</v>
      </c>
      <c r="E108" s="160">
        <v>1</v>
      </c>
      <c r="F108" s="37">
        <v>100</v>
      </c>
      <c r="G108" s="24">
        <v>100.01</v>
      </c>
      <c r="H108" s="25">
        <v>6.99</v>
      </c>
      <c r="I108" s="24">
        <v>66.118401046056306</v>
      </c>
      <c r="J108" s="24">
        <v>68.163894881557567</v>
      </c>
      <c r="K108" s="25">
        <v>70.37508232147438</v>
      </c>
    </row>
    <row r="109" spans="1:11" x14ac:dyDescent="0.25">
      <c r="A109" s="169">
        <v>42587</v>
      </c>
      <c r="B109" s="126" t="s">
        <v>131</v>
      </c>
      <c r="C109" s="126" t="s">
        <v>28</v>
      </c>
      <c r="D109" s="159" t="s">
        <v>72</v>
      </c>
      <c r="E109" s="160">
        <v>10</v>
      </c>
      <c r="F109" s="37">
        <v>100</v>
      </c>
      <c r="G109" s="24">
        <v>99.55</v>
      </c>
      <c r="H109" s="25">
        <v>7.19</v>
      </c>
      <c r="I109" s="24">
        <v>79.970604505913371</v>
      </c>
      <c r="J109" s="24">
        <v>81.20470574412046</v>
      </c>
      <c r="K109" s="25">
        <v>83.812376122642817</v>
      </c>
    </row>
    <row r="110" spans="1:11" x14ac:dyDescent="0.25">
      <c r="A110" s="169">
        <v>42587</v>
      </c>
      <c r="B110" s="126" t="s">
        <v>131</v>
      </c>
      <c r="C110" s="126" t="s">
        <v>28</v>
      </c>
      <c r="D110" s="159" t="s">
        <v>72</v>
      </c>
      <c r="E110" s="160">
        <v>100</v>
      </c>
      <c r="F110" s="37">
        <v>100</v>
      </c>
      <c r="G110" s="24">
        <v>98.32</v>
      </c>
      <c r="H110" s="25">
        <v>5.48</v>
      </c>
      <c r="I110" s="24">
        <v>38.353073001025841</v>
      </c>
      <c r="J110" s="24">
        <v>36.946791994381698</v>
      </c>
      <c r="K110" s="25">
        <v>38.605347978725661</v>
      </c>
    </row>
    <row r="111" spans="1:11" ht="13.5" thickBot="1" x14ac:dyDescent="0.3">
      <c r="A111" s="170">
        <v>42587</v>
      </c>
      <c r="B111" s="126" t="s">
        <v>131</v>
      </c>
      <c r="C111" s="126" t="s">
        <v>28</v>
      </c>
      <c r="D111" s="159" t="s">
        <v>72</v>
      </c>
      <c r="E111" s="160">
        <v>1000</v>
      </c>
      <c r="F111" s="37">
        <v>100</v>
      </c>
      <c r="G111" s="24">
        <v>99.03</v>
      </c>
      <c r="H111" s="25">
        <v>2.96</v>
      </c>
      <c r="I111" s="24">
        <v>11.928009712954546</v>
      </c>
      <c r="J111" s="24">
        <v>13.532100364447807</v>
      </c>
      <c r="K111" s="25">
        <v>14.671328382773607</v>
      </c>
    </row>
    <row r="112" spans="1:11" x14ac:dyDescent="0.25">
      <c r="B112" s="126"/>
      <c r="C112" s="126"/>
      <c r="D112" s="160"/>
      <c r="E112" s="160"/>
      <c r="F112" s="160"/>
      <c r="G112" s="24"/>
      <c r="H112" s="24"/>
      <c r="I112" s="24"/>
      <c r="J112" s="24"/>
      <c r="K112" s="24"/>
    </row>
    <row r="113" spans="2:11" x14ac:dyDescent="0.25">
      <c r="B113" s="126"/>
      <c r="C113" s="126"/>
      <c r="D113" s="160"/>
      <c r="E113" s="160"/>
      <c r="F113" s="160"/>
      <c r="G113" s="24"/>
      <c r="H113" s="24"/>
      <c r="I113" s="24"/>
      <c r="J113" s="24"/>
      <c r="K113" s="24"/>
    </row>
    <row r="114" spans="2:11" x14ac:dyDescent="0.25">
      <c r="B114" s="126"/>
      <c r="C114" s="126"/>
      <c r="D114" s="160"/>
      <c r="E114" s="160"/>
      <c r="F114" s="160"/>
      <c r="G114" s="24"/>
      <c r="H114" s="24"/>
      <c r="I114" s="24"/>
      <c r="J114" s="24"/>
      <c r="K114" s="24"/>
    </row>
    <row r="115" spans="2:11" x14ac:dyDescent="0.25">
      <c r="B115" s="126"/>
      <c r="C115" s="126"/>
      <c r="D115" s="160"/>
      <c r="E115" s="160"/>
      <c r="F115" s="160"/>
      <c r="G115" s="24"/>
      <c r="H115" s="24"/>
      <c r="I115" s="24"/>
      <c r="J115" s="24"/>
      <c r="K115" s="24"/>
    </row>
    <row r="116" spans="2:11" x14ac:dyDescent="0.25">
      <c r="B116" s="126"/>
      <c r="C116" s="126"/>
      <c r="D116" s="160"/>
      <c r="E116" s="160"/>
      <c r="F116" s="160"/>
      <c r="G116" s="24"/>
      <c r="H116" s="24"/>
      <c r="I116" s="24"/>
      <c r="J116" s="24"/>
      <c r="K116" s="24"/>
    </row>
    <row r="117" spans="2:11" x14ac:dyDescent="0.25">
      <c r="B117" s="126"/>
      <c r="C117" s="126"/>
      <c r="D117" s="160"/>
      <c r="E117" s="160"/>
      <c r="F117" s="160"/>
      <c r="G117" s="24"/>
      <c r="H117" s="24"/>
      <c r="I117" s="24"/>
      <c r="J117" s="24"/>
      <c r="K117" s="24"/>
    </row>
    <row r="118" spans="2:11" x14ac:dyDescent="0.25">
      <c r="B118" s="126"/>
      <c r="C118" s="126"/>
      <c r="D118" s="160"/>
      <c r="E118" s="160"/>
      <c r="F118" s="160"/>
      <c r="G118" s="24"/>
      <c r="H118" s="24"/>
      <c r="I118" s="24"/>
      <c r="J118" s="24"/>
      <c r="K118" s="24"/>
    </row>
    <row r="119" spans="2:11" x14ac:dyDescent="0.25">
      <c r="B119" s="126"/>
      <c r="C119" s="126"/>
      <c r="D119" s="160"/>
      <c r="E119" s="160"/>
      <c r="F119" s="160"/>
      <c r="G119" s="24"/>
      <c r="H119" s="24"/>
      <c r="I119" s="24"/>
      <c r="J119" s="24"/>
      <c r="K119" s="24"/>
    </row>
    <row r="120" spans="2:11" x14ac:dyDescent="0.25">
      <c r="B120" s="126"/>
      <c r="C120" s="126"/>
      <c r="D120" s="160"/>
      <c r="E120" s="160"/>
      <c r="F120" s="160"/>
      <c r="G120" s="24"/>
      <c r="H120" s="24"/>
      <c r="I120" s="24"/>
      <c r="J120" s="24"/>
      <c r="K120" s="24"/>
    </row>
    <row r="121" spans="2:11" x14ac:dyDescent="0.25">
      <c r="B121" s="126"/>
      <c r="C121" s="126"/>
      <c r="D121" s="160"/>
      <c r="E121" s="160"/>
      <c r="F121" s="160"/>
      <c r="G121" s="24"/>
      <c r="H121" s="24"/>
      <c r="I121" s="24"/>
      <c r="J121" s="24"/>
      <c r="K121" s="24"/>
    </row>
    <row r="122" spans="2:11" x14ac:dyDescent="0.25">
      <c r="B122" s="126"/>
      <c r="C122" s="126"/>
      <c r="D122" s="160"/>
      <c r="E122" s="160"/>
      <c r="F122" s="160"/>
      <c r="G122" s="24"/>
      <c r="H122" s="24"/>
      <c r="I122" s="24"/>
      <c r="J122" s="24"/>
      <c r="K122" s="24"/>
    </row>
    <row r="123" spans="2:11" x14ac:dyDescent="0.25">
      <c r="B123" s="126"/>
      <c r="C123" s="126"/>
      <c r="D123" s="160"/>
      <c r="E123" s="160"/>
      <c r="F123" s="160"/>
      <c r="G123" s="24"/>
      <c r="H123" s="24"/>
      <c r="I123" s="24"/>
      <c r="J123" s="24"/>
      <c r="K123" s="24"/>
    </row>
    <row r="124" spans="2:11" x14ac:dyDescent="0.25">
      <c r="B124" s="126"/>
      <c r="C124" s="126"/>
      <c r="D124" s="160"/>
      <c r="E124" s="160"/>
      <c r="F124" s="160"/>
      <c r="G124" s="24"/>
      <c r="H124" s="24"/>
      <c r="I124" s="24"/>
      <c r="J124" s="24"/>
      <c r="K124" s="24"/>
    </row>
  </sheetData>
  <mergeCells count="1">
    <mergeCell ref="I1:K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cols>
    <col min="2" max="2" width="18.28515625" customWidth="1"/>
    <col min="3" max="3" width="9.7109375" bestFit="1" customWidth="1"/>
    <col min="4" max="4" width="13" bestFit="1" customWidth="1"/>
    <col min="5" max="5" width="12.28515625" bestFit="1" customWidth="1"/>
    <col min="6" max="6" width="5.7109375" bestFit="1" customWidth="1"/>
    <col min="7" max="9" width="7.140625" customWidth="1"/>
  </cols>
  <sheetData>
    <row r="1" spans="1:9" ht="15.75" thickBot="1" x14ac:dyDescent="0.3">
      <c r="A1" s="31"/>
      <c r="B1" s="31"/>
      <c r="C1" s="31"/>
      <c r="D1" s="32"/>
      <c r="E1" s="33"/>
      <c r="F1" s="33"/>
      <c r="G1" s="152" t="s">
        <v>69</v>
      </c>
      <c r="H1" s="153"/>
      <c r="I1" s="154"/>
    </row>
    <row r="2" spans="1:9" ht="15.75" thickBot="1" x14ac:dyDescent="0.3">
      <c r="A2" s="34" t="s">
        <v>3</v>
      </c>
      <c r="B2" s="34" t="s">
        <v>11</v>
      </c>
      <c r="C2" s="34" t="s">
        <v>12</v>
      </c>
      <c r="D2" s="120" t="s">
        <v>127</v>
      </c>
      <c r="E2" s="35" t="s">
        <v>50</v>
      </c>
      <c r="F2" s="36" t="s">
        <v>4</v>
      </c>
      <c r="G2" s="35" t="s">
        <v>0</v>
      </c>
      <c r="H2" s="35" t="s">
        <v>1</v>
      </c>
      <c r="I2" s="35" t="s">
        <v>2</v>
      </c>
    </row>
    <row r="3" spans="1:9" x14ac:dyDescent="0.25">
      <c r="A3" s="29">
        <v>42490</v>
      </c>
      <c r="B3" s="29" t="s">
        <v>5</v>
      </c>
      <c r="C3" s="29" t="s">
        <v>28</v>
      </c>
      <c r="D3" s="121">
        <v>5</v>
      </c>
      <c r="E3" s="24" t="s">
        <v>128</v>
      </c>
      <c r="F3" s="25" t="s">
        <v>129</v>
      </c>
      <c r="G3" s="24">
        <v>79.875478180000002</v>
      </c>
      <c r="H3" s="24">
        <v>85.840397060000001</v>
      </c>
      <c r="I3" s="24">
        <v>88.446557929999997</v>
      </c>
    </row>
    <row r="4" spans="1:9" x14ac:dyDescent="0.25">
      <c r="A4" s="29">
        <v>42490</v>
      </c>
      <c r="B4" s="29" t="s">
        <v>5</v>
      </c>
      <c r="C4" s="29" t="s">
        <v>28</v>
      </c>
      <c r="D4" s="121">
        <v>15</v>
      </c>
      <c r="E4" s="24" t="s">
        <v>128</v>
      </c>
      <c r="F4" s="25" t="s">
        <v>129</v>
      </c>
      <c r="G4" s="24">
        <v>81.518367920000003</v>
      </c>
      <c r="H4" s="24">
        <v>87.503030820000006</v>
      </c>
      <c r="I4" s="24">
        <v>91.011319450000002</v>
      </c>
    </row>
    <row r="5" spans="1:9" x14ac:dyDescent="0.25">
      <c r="A5" s="29">
        <v>42490</v>
      </c>
      <c r="B5" s="29" t="s">
        <v>5</v>
      </c>
      <c r="C5" s="29" t="s">
        <v>28</v>
      </c>
      <c r="D5" s="121">
        <v>30</v>
      </c>
      <c r="E5" s="24" t="s">
        <v>128</v>
      </c>
      <c r="F5" s="25" t="s">
        <v>129</v>
      </c>
      <c r="G5" s="24">
        <v>85.817085359999993</v>
      </c>
      <c r="H5" s="24">
        <v>92.583104649999996</v>
      </c>
      <c r="I5" s="24">
        <v>94.366041769999995</v>
      </c>
    </row>
    <row r="6" spans="1:9" x14ac:dyDescent="0.25">
      <c r="A6" s="29">
        <v>42490</v>
      </c>
      <c r="B6" s="29" t="s">
        <v>5</v>
      </c>
      <c r="C6" s="29" t="s">
        <v>28</v>
      </c>
      <c r="D6" s="121">
        <v>45</v>
      </c>
      <c r="E6" s="24" t="s">
        <v>128</v>
      </c>
      <c r="F6" s="25" t="s">
        <v>129</v>
      </c>
      <c r="G6" s="24">
        <v>85.087186630000005</v>
      </c>
      <c r="H6" s="24">
        <v>91.442636919999998</v>
      </c>
      <c r="I6" s="24">
        <v>93.071771420000005</v>
      </c>
    </row>
    <row r="7" spans="1:9" x14ac:dyDescent="0.25">
      <c r="A7" s="29">
        <v>42490</v>
      </c>
      <c r="B7" s="29" t="s">
        <v>5</v>
      </c>
      <c r="C7" s="29" t="s">
        <v>28</v>
      </c>
      <c r="D7" s="121">
        <v>60</v>
      </c>
      <c r="E7" s="24" t="s">
        <v>128</v>
      </c>
      <c r="F7" s="25" t="s">
        <v>129</v>
      </c>
      <c r="G7" s="24">
        <v>84.104829080000002</v>
      </c>
      <c r="H7" s="24">
        <v>91.644281199999995</v>
      </c>
      <c r="I7" s="24">
        <v>92.211510239999996</v>
      </c>
    </row>
    <row r="8" spans="1:9" x14ac:dyDescent="0.25">
      <c r="A8" s="29">
        <v>42490</v>
      </c>
      <c r="B8" s="29" t="s">
        <v>5</v>
      </c>
      <c r="C8" s="29" t="s">
        <v>28</v>
      </c>
      <c r="D8" s="121">
        <v>90</v>
      </c>
      <c r="E8" s="24" t="s">
        <v>128</v>
      </c>
      <c r="F8" s="25" t="s">
        <v>129</v>
      </c>
      <c r="G8" s="24">
        <v>85.829340599999995</v>
      </c>
      <c r="H8" s="24">
        <v>93.538927090000001</v>
      </c>
      <c r="I8" s="24">
        <v>94.214065969999993</v>
      </c>
    </row>
    <row r="9" spans="1:9" x14ac:dyDescent="0.25">
      <c r="A9" s="29">
        <v>42490</v>
      </c>
      <c r="B9" s="29" t="s">
        <v>5</v>
      </c>
      <c r="C9" s="29" t="s">
        <v>28</v>
      </c>
      <c r="D9" s="121">
        <v>120</v>
      </c>
      <c r="E9" s="24" t="s">
        <v>128</v>
      </c>
      <c r="F9" s="25" t="s">
        <v>129</v>
      </c>
      <c r="G9" s="24">
        <v>86.944365980000001</v>
      </c>
      <c r="H9" s="24">
        <v>94.889548649999995</v>
      </c>
      <c r="I9" s="24">
        <v>95.400086250000001</v>
      </c>
    </row>
    <row r="10" spans="1:9" x14ac:dyDescent="0.25">
      <c r="A10" s="29">
        <v>42490</v>
      </c>
      <c r="B10" s="29" t="s">
        <v>5</v>
      </c>
      <c r="C10" s="29" t="s">
        <v>28</v>
      </c>
      <c r="D10" s="121">
        <v>150</v>
      </c>
      <c r="E10" s="24" t="s">
        <v>128</v>
      </c>
      <c r="F10" s="25" t="s">
        <v>129</v>
      </c>
      <c r="G10" s="24">
        <v>86.204400059999998</v>
      </c>
      <c r="H10" s="24">
        <v>93.676638359999998</v>
      </c>
      <c r="I10" s="24">
        <v>94.229520789999995</v>
      </c>
    </row>
    <row r="11" spans="1:9" ht="15.75" thickBot="1" x14ac:dyDescent="0.3">
      <c r="A11" s="30">
        <v>42490</v>
      </c>
      <c r="B11" s="30" t="s">
        <v>5</v>
      </c>
      <c r="C11" s="30" t="s">
        <v>28</v>
      </c>
      <c r="D11" s="122">
        <v>180</v>
      </c>
      <c r="E11" s="26" t="s">
        <v>128</v>
      </c>
      <c r="F11" s="27" t="s">
        <v>129</v>
      </c>
      <c r="G11" s="26">
        <v>85.859338300000005</v>
      </c>
      <c r="H11" s="26">
        <v>94.360661690000001</v>
      </c>
      <c r="I11" s="26">
        <v>94.935441979999993</v>
      </c>
    </row>
    <row r="12" spans="1:9" x14ac:dyDescent="0.25">
      <c r="A12" s="29">
        <v>42550</v>
      </c>
      <c r="B12" s="29" t="s">
        <v>7</v>
      </c>
      <c r="C12" s="29" t="s">
        <v>28</v>
      </c>
      <c r="D12" s="121">
        <v>4.75</v>
      </c>
      <c r="E12" s="24">
        <v>102.5</v>
      </c>
      <c r="F12" s="25">
        <v>6.35</v>
      </c>
      <c r="G12" s="24">
        <v>94.048502359680995</v>
      </c>
      <c r="H12" s="24">
        <v>94.503558241895604</v>
      </c>
      <c r="I12" s="24">
        <v>96.273024375492795</v>
      </c>
    </row>
    <row r="13" spans="1:9" x14ac:dyDescent="0.25">
      <c r="A13" s="29">
        <v>42550</v>
      </c>
      <c r="B13" s="29" t="s">
        <v>7</v>
      </c>
      <c r="C13" s="29" t="s">
        <v>28</v>
      </c>
      <c r="D13" s="121">
        <v>15.5</v>
      </c>
      <c r="E13" s="24">
        <v>99.6</v>
      </c>
      <c r="F13" s="25">
        <v>6.34</v>
      </c>
      <c r="G13" s="24">
        <v>94.345908981611828</v>
      </c>
      <c r="H13" s="24">
        <v>94.994002193235332</v>
      </c>
      <c r="I13" s="24">
        <v>96.348628667825423</v>
      </c>
    </row>
    <row r="14" spans="1:9" x14ac:dyDescent="0.25">
      <c r="A14" s="29">
        <v>42550</v>
      </c>
      <c r="B14" s="29" t="s">
        <v>7</v>
      </c>
      <c r="C14" s="29" t="s">
        <v>28</v>
      </c>
      <c r="D14" s="121">
        <v>29.5</v>
      </c>
      <c r="E14" s="24">
        <v>101.3</v>
      </c>
      <c r="F14" s="25">
        <v>6.28</v>
      </c>
      <c r="G14" s="24">
        <v>94.312848117053051</v>
      </c>
      <c r="H14" s="24">
        <v>95.500724115260837</v>
      </c>
      <c r="I14" s="24">
        <v>97.120502442130814</v>
      </c>
    </row>
    <row r="15" spans="1:9" x14ac:dyDescent="0.25">
      <c r="A15" s="29">
        <v>42550</v>
      </c>
      <c r="B15" s="29" t="s">
        <v>7</v>
      </c>
      <c r="C15" s="29" t="s">
        <v>28</v>
      </c>
      <c r="D15" s="121">
        <v>45.75</v>
      </c>
      <c r="E15" s="24">
        <v>101.4</v>
      </c>
      <c r="F15" s="25">
        <v>6.34</v>
      </c>
      <c r="G15" s="24">
        <v>93.80185452171429</v>
      </c>
      <c r="H15" s="24">
        <v>94.875249295855141</v>
      </c>
      <c r="I15" s="24">
        <v>96.823113252455599</v>
      </c>
    </row>
    <row r="16" spans="1:9" x14ac:dyDescent="0.25">
      <c r="A16" s="29">
        <v>42550</v>
      </c>
      <c r="B16" s="29" t="s">
        <v>7</v>
      </c>
      <c r="C16" s="29" t="s">
        <v>28</v>
      </c>
      <c r="D16" s="121">
        <v>60.25</v>
      </c>
      <c r="E16" s="24">
        <v>100.1</v>
      </c>
      <c r="F16" s="25">
        <v>6.34</v>
      </c>
      <c r="G16" s="24">
        <v>92.824716150110675</v>
      </c>
      <c r="H16" s="24">
        <v>94.488376554641874</v>
      </c>
      <c r="I16" s="24">
        <v>96.636163677143998</v>
      </c>
    </row>
    <row r="17" spans="1:9" x14ac:dyDescent="0.25">
      <c r="A17" s="29">
        <v>42550</v>
      </c>
      <c r="B17" s="29" t="s">
        <v>7</v>
      </c>
      <c r="C17" s="29" t="s">
        <v>28</v>
      </c>
      <c r="D17" s="121">
        <v>91</v>
      </c>
      <c r="E17" s="24">
        <v>103</v>
      </c>
      <c r="F17" s="25">
        <v>6.37</v>
      </c>
      <c r="G17" s="24">
        <v>93.226245154265527</v>
      </c>
      <c r="H17" s="24">
        <v>94.358474488181031</v>
      </c>
      <c r="I17" s="24">
        <v>96.592107551745173</v>
      </c>
    </row>
    <row r="18" spans="1:9" x14ac:dyDescent="0.25">
      <c r="A18" s="29">
        <v>42550</v>
      </c>
      <c r="B18" s="29" t="s">
        <v>7</v>
      </c>
      <c r="C18" s="29" t="s">
        <v>28</v>
      </c>
      <c r="D18" s="121">
        <v>121</v>
      </c>
      <c r="E18" s="24">
        <v>102.9</v>
      </c>
      <c r="F18" s="25">
        <v>6.23</v>
      </c>
      <c r="G18" s="24">
        <v>93.238479982610443</v>
      </c>
      <c r="H18" s="24">
        <v>93.994423994970475</v>
      </c>
      <c r="I18" s="24">
        <v>96.412416383258531</v>
      </c>
    </row>
    <row r="19" spans="1:9" x14ac:dyDescent="0.25">
      <c r="A19" s="29">
        <v>42550</v>
      </c>
      <c r="B19" s="29" t="s">
        <v>7</v>
      </c>
      <c r="C19" s="29" t="s">
        <v>28</v>
      </c>
      <c r="D19" s="121">
        <v>135</v>
      </c>
      <c r="E19" s="24">
        <v>98.5</v>
      </c>
      <c r="F19" s="25">
        <v>6.34</v>
      </c>
      <c r="G19" s="24">
        <v>93.072696030836994</v>
      </c>
      <c r="H19" s="24">
        <v>94.411701889785419</v>
      </c>
      <c r="I19" s="24">
        <v>96.968136377512664</v>
      </c>
    </row>
    <row r="20" spans="1:9" ht="15.75" thickBot="1" x14ac:dyDescent="0.3">
      <c r="A20" s="30">
        <v>42550</v>
      </c>
      <c r="B20" s="30" t="s">
        <v>7</v>
      </c>
      <c r="C20" s="30" t="s">
        <v>28</v>
      </c>
      <c r="D20" s="122">
        <v>135</v>
      </c>
      <c r="E20" s="26">
        <v>98.6</v>
      </c>
      <c r="F20" s="27">
        <v>6.42</v>
      </c>
      <c r="G20" s="26">
        <v>93.018582183669167</v>
      </c>
      <c r="H20" s="26">
        <v>94.083620689943317</v>
      </c>
      <c r="I20" s="26">
        <v>96.486074773240688</v>
      </c>
    </row>
  </sheetData>
  <mergeCells count="1">
    <mergeCell ref="G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Experimental Notes</vt:lpstr>
      <vt:lpstr>pH Edges - NaCl Solutions</vt:lpstr>
      <vt:lpstr>pH Edges - GSL Brine</vt:lpstr>
      <vt:lpstr>Isotherms</vt:lpstr>
      <vt:lpstr>Ion Competition</vt:lpstr>
      <vt:lpstr>Kinetics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Callura</dc:creator>
  <cp:keywords>ALL MATERIALS</cp:keywords>
  <cp:lastModifiedBy>Jon Callura</cp:lastModifiedBy>
  <dcterms:created xsi:type="dcterms:W3CDTF">2016-03-26T02:48:59Z</dcterms:created>
  <dcterms:modified xsi:type="dcterms:W3CDTF">2016-11-15T18:46:52Z</dcterms:modified>
  <cp:category>Isotherm;pH Edge;Competition</cp:category>
</cp:coreProperties>
</file>